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erra\Google Drive\COMPARTIDAS\NOMIS Procesos Internos\_Docus en WEB-NOMIS\Curso EXCEL\Curso XLS basico\"/>
    </mc:Choice>
  </mc:AlternateContent>
  <xr:revisionPtr revIDLastSave="0" documentId="13_ncr:1_{FF865647-81E3-45FE-A4D2-5D3A933894A9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Funciones Basicas" sheetId="1" r:id="rId1"/>
    <sheet name="AUX_FuncionBuscarV" sheetId="9" r:id="rId2"/>
    <sheet name="Tablas Dinamicas" sheetId="6" r:id="rId3"/>
    <sheet name="Graficos Dinamicos" sheetId="7" r:id="rId4"/>
    <sheet name="Funcion BUSCARV" sheetId="8" r:id="rId5"/>
  </sheet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4" i="1"/>
  <c r="M4" i="1"/>
  <c r="N4" i="1"/>
  <c r="O4" i="1"/>
  <c r="L5" i="1"/>
  <c r="M5" i="1"/>
  <c r="N5" i="1"/>
  <c r="O5" i="1"/>
  <c r="L6" i="1"/>
  <c r="M6" i="1"/>
  <c r="N6" i="1"/>
  <c r="O6" i="1"/>
  <c r="L7" i="1"/>
  <c r="M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O3" i="1"/>
  <c r="N3" i="1"/>
  <c r="M3" i="1"/>
  <c r="L3" i="1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G18" i="8" l="1"/>
  <c r="G17" i="8"/>
  <c r="G16" i="8"/>
  <c r="G15" i="8"/>
  <c r="G14" i="8"/>
  <c r="I13" i="8"/>
  <c r="G13" i="8"/>
  <c r="I12" i="8"/>
  <c r="H12" i="8"/>
  <c r="G12" i="8"/>
  <c r="A8" i="8"/>
  <c r="A7" i="8"/>
  <c r="I18" i="8" s="1"/>
  <c r="A6" i="8"/>
  <c r="I17" i="8" s="1"/>
  <c r="A5" i="8"/>
  <c r="I16" i="8" s="1"/>
  <c r="A4" i="8"/>
  <c r="I15" i="8" s="1"/>
  <c r="M3" i="8"/>
  <c r="H13" i="8" s="1"/>
  <c r="A3" i="8"/>
  <c r="I14" i="8" s="1"/>
  <c r="A2" i="8"/>
  <c r="M4" i="8" l="1"/>
  <c r="M5" i="8" l="1"/>
  <c r="H14" i="8"/>
  <c r="M6" i="8" l="1"/>
  <c r="H15" i="8"/>
  <c r="H16" i="8" l="1"/>
  <c r="M7" i="8"/>
  <c r="H17" i="8" l="1"/>
  <c r="M8" i="8"/>
  <c r="H18" i="8" s="1"/>
  <c r="U20" i="1" l="1"/>
  <c r="U16" i="1"/>
  <c r="J25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J19" i="1" l="1"/>
  <c r="J21" i="1" s="1"/>
  <c r="F3" i="1"/>
  <c r="J17" i="1" l="1"/>
  <c r="J16" i="1"/>
  <c r="J15" i="1"/>
  <c r="J5" i="1"/>
  <c r="J6" i="1" s="1"/>
  <c r="H8" i="1"/>
  <c r="H14" i="1" s="1"/>
  <c r="H11" i="1" l="1"/>
  <c r="J7" i="1"/>
  <c r="J10" i="1"/>
  <c r="J9" i="1"/>
  <c r="J8" i="1"/>
  <c r="H15" i="1"/>
  <c r="X3" i="1" l="1"/>
  <c r="U11" i="1" l="1"/>
  <c r="Z3" i="1"/>
  <c r="Y5" i="1"/>
  <c r="Y3" i="1"/>
  <c r="S4" i="1" l="1"/>
  <c r="S3" i="1"/>
  <c r="U6" i="1" l="1"/>
</calcChain>
</file>

<file path=xl/sharedStrings.xml><?xml version="1.0" encoding="utf-8"?>
<sst xmlns="http://schemas.openxmlformats.org/spreadsheetml/2006/main" count="296" uniqueCount="127">
  <si>
    <t>Producto4</t>
  </si>
  <si>
    <t>Producto5</t>
  </si>
  <si>
    <t>Producto6</t>
  </si>
  <si>
    <t>Producto7</t>
  </si>
  <si>
    <t>Producto8</t>
  </si>
  <si>
    <t>Producto9</t>
  </si>
  <si>
    <t>Producto10</t>
  </si>
  <si>
    <t>Producto11</t>
  </si>
  <si>
    <t>Producto12</t>
  </si>
  <si>
    <t>Producto13</t>
  </si>
  <si>
    <t>Producto14</t>
  </si>
  <si>
    <t>Producto15</t>
  </si>
  <si>
    <t>Producto16</t>
  </si>
  <si>
    <t>Producto17</t>
  </si>
  <si>
    <t>Producto18</t>
  </si>
  <si>
    <t>Producto19</t>
  </si>
  <si>
    <t>Producto20</t>
  </si>
  <si>
    <t>Producto21</t>
  </si>
  <si>
    <t>Producto22</t>
  </si>
  <si>
    <t>Producto23</t>
  </si>
  <si>
    <t>Producto24</t>
  </si>
  <si>
    <t>Producto25</t>
  </si>
  <si>
    <t>Producto26</t>
  </si>
  <si>
    <t>Producto27</t>
  </si>
  <si>
    <t>Producto28</t>
  </si>
  <si>
    <t>Producto29</t>
  </si>
  <si>
    <t>A</t>
  </si>
  <si>
    <t>B</t>
  </si>
  <si>
    <t>C</t>
  </si>
  <si>
    <t>D</t>
  </si>
  <si>
    <t>E</t>
  </si>
  <si>
    <t>NORMAL</t>
  </si>
  <si>
    <t>BASICO</t>
  </si>
  <si>
    <t>VIP</t>
  </si>
  <si>
    <t>Producto30</t>
  </si>
  <si>
    <t>Producto31</t>
  </si>
  <si>
    <t>Producto32</t>
  </si>
  <si>
    <t>Etiquetas de fila</t>
  </si>
  <si>
    <t>Total general</t>
  </si>
  <si>
    <t>Productos</t>
  </si>
  <si>
    <t>(en blanco)</t>
  </si>
  <si>
    <t>Xavier BONASTRE CABALLERO</t>
  </si>
  <si>
    <t>Nombre y Apellidos</t>
  </si>
  <si>
    <t>Tratamientos Textos1</t>
  </si>
  <si>
    <t>Tratamientos Textos2</t>
  </si>
  <si>
    <t>Critico</t>
  </si>
  <si>
    <t>Tabla Basica Inicial</t>
  </si>
  <si>
    <t>Sumar y Contar Condicionales</t>
  </si>
  <si>
    <t>SUMAR con Criterio</t>
  </si>
  <si>
    <t>SUMAR con Criterio Log.</t>
  </si>
  <si>
    <t>CONTAR con Criterio</t>
  </si>
  <si>
    <t>Busca Valor por Indice de Fila</t>
  </si>
  <si>
    <t>ENCONTRAR</t>
  </si>
  <si>
    <t>Tipos Montajes</t>
  </si>
  <si>
    <t>Categorias de Montajes</t>
  </si>
  <si>
    <t>¿Cuántos Prods son XXXX?</t>
  </si>
  <si>
    <t>Valor</t>
  </si>
  <si>
    <t>¿Cuánto Valor suman los XXXX?</t>
  </si>
  <si>
    <t>¿Cuánto Valor suman los de Valor &gt; YY?</t>
  </si>
  <si>
    <t>Tratamientos Textos0</t>
  </si>
  <si>
    <t>SI</t>
  </si>
  <si>
    <t>DIAS</t>
  </si>
  <si>
    <t>Dias entre Fechas</t>
  </si>
  <si>
    <t>Fecha Fin</t>
  </si>
  <si>
    <t>Fecha Inicio</t>
  </si>
  <si>
    <t>SEMANA</t>
  </si>
  <si>
    <t>FECHAS</t>
  </si>
  <si>
    <t>FORMATOS</t>
  </si>
  <si>
    <t>Formatos de Valores</t>
  </si>
  <si>
    <t>Fechas</t>
  </si>
  <si>
    <t>Numeros</t>
  </si>
  <si>
    <t>Cuenta de Tipos Montajes</t>
  </si>
  <si>
    <t>Suma de Valor</t>
  </si>
  <si>
    <t>x3</t>
  </si>
  <si>
    <t>Personalizar</t>
  </si>
  <si>
    <t>23,46 un.</t>
  </si>
  <si>
    <t>G</t>
  </si>
  <si>
    <t>¿Cuántos son los de Valor &gt; YY?</t>
  </si>
  <si>
    <r>
      <t xml:space="preserve">TRATAMIENTO DE TEXTOS: </t>
    </r>
    <r>
      <rPr>
        <b/>
        <sz val="12"/>
        <color rgb="FFFF0000"/>
        <rFont val="Calibri"/>
        <family val="2"/>
        <scheme val="minor"/>
      </rPr>
      <t>EXTRAE y ENCONTRAR</t>
    </r>
  </si>
  <si>
    <r>
      <rPr>
        <b/>
        <sz val="12"/>
        <color rgb="FFFF0000"/>
        <rFont val="Calibri"/>
        <family val="2"/>
        <scheme val="minor"/>
      </rPr>
      <t>CONTAR.SI Y SUMAR.SI</t>
    </r>
    <r>
      <rPr>
        <b/>
        <sz val="12"/>
        <color theme="1"/>
        <rFont val="Calibri"/>
        <family val="2"/>
        <scheme val="minor"/>
      </rPr>
      <t xml:space="preserve"> CONDICIONALES</t>
    </r>
  </si>
  <si>
    <r>
      <t>BUSCARV con Varios Criterios (</t>
    </r>
    <r>
      <rPr>
        <b/>
        <sz val="11"/>
        <color rgb="FFFF0000"/>
        <rFont val="Calibri"/>
        <family val="2"/>
        <scheme val="minor"/>
      </rPr>
      <t>CONCATENAR</t>
    </r>
    <r>
      <rPr>
        <b/>
        <sz val="11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</si>
  <si>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BUSCARV</t>
    </r>
    <r>
      <rPr>
        <b/>
        <sz val="11"/>
        <color rgb="FFFF0000"/>
        <rFont val="Calibri"/>
        <family val="2"/>
        <scheme val="minor"/>
      </rPr>
      <t xml:space="preserve"> basico sin ordenado (RECOMENDADO)</t>
    </r>
  </si>
  <si>
    <r>
      <t xml:space="preserve">TEMAS DE </t>
    </r>
    <r>
      <rPr>
        <b/>
        <sz val="12"/>
        <color rgb="FFFF0000"/>
        <rFont val="Calibri"/>
        <family val="2"/>
        <scheme val="minor"/>
      </rPr>
      <t>BUSCARV</t>
    </r>
  </si>
  <si>
    <r>
      <rPr>
        <b/>
        <sz val="11"/>
        <rFont val="Calibri"/>
        <family val="2"/>
        <scheme val="minor"/>
      </rPr>
      <t xml:space="preserve">BUSCARV </t>
    </r>
    <r>
      <rPr>
        <b/>
        <sz val="11"/>
        <color rgb="FFFF0000"/>
        <rFont val="Calibri"/>
        <family val="2"/>
        <scheme val="minor"/>
      </rPr>
      <t>basico sin ordenado buscando por Titulos de Cabeceras (</t>
    </r>
    <r>
      <rPr>
        <b/>
        <sz val="11"/>
        <rFont val="Calibri"/>
        <family val="2"/>
        <scheme val="minor"/>
      </rPr>
      <t>COINCIDIR</t>
    </r>
    <r>
      <rPr>
        <b/>
        <sz val="11"/>
        <color rgb="FFFF0000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</si>
  <si>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 xml:space="preserve">BUSCARV </t>
    </r>
    <r>
      <rPr>
        <b/>
        <sz val="11"/>
        <color rgb="FFFF0000"/>
        <rFont val="Calibri"/>
        <family val="2"/>
        <scheme val="minor"/>
      </rPr>
      <t>basico con ordenado (APROXIMADO-</t>
    </r>
    <r>
      <rPr>
        <b/>
        <sz val="11"/>
        <rFont val="Calibri"/>
        <family val="2"/>
        <scheme val="minor"/>
      </rPr>
      <t>no usar</t>
    </r>
    <r>
      <rPr>
        <b/>
        <sz val="11"/>
        <color rgb="FFFF0000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</si>
  <si>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BUSCARV</t>
    </r>
    <r>
      <rPr>
        <b/>
        <sz val="11"/>
        <color rgb="FFFF0000"/>
        <rFont val="Calibri"/>
        <family val="2"/>
        <scheme val="minor"/>
      </rPr>
      <t xml:space="preserve"> basico sin ordenado y tratando errores no encontrados (</t>
    </r>
    <r>
      <rPr>
        <b/>
        <sz val="11"/>
        <rFont val="Calibri"/>
        <family val="2"/>
        <scheme val="minor"/>
      </rPr>
      <t>SI.ERROR</t>
    </r>
    <r>
      <rPr>
        <b/>
        <sz val="11"/>
        <color rgb="FFFF0000"/>
        <rFont val="Calibri"/>
        <family val="2"/>
        <scheme val="minor"/>
      </rPr>
      <t>)</t>
    </r>
  </si>
  <si>
    <t>AUXizquierda</t>
  </si>
  <si>
    <t>Descripció</t>
  </si>
  <si>
    <t>preu</t>
  </si>
  <si>
    <t>Producte</t>
  </si>
  <si>
    <t>Ciutat</t>
  </si>
  <si>
    <t>Vendes</t>
  </si>
  <si>
    <t>Producte A</t>
  </si>
  <si>
    <t>Barcelona</t>
  </si>
  <si>
    <t>Producte B</t>
  </si>
  <si>
    <t>Mataró</t>
  </si>
  <si>
    <t>Producte C</t>
  </si>
  <si>
    <t>Martorell</t>
  </si>
  <si>
    <t>Producte D</t>
  </si>
  <si>
    <t>Girona</t>
  </si>
  <si>
    <t>Producte E</t>
  </si>
  <si>
    <t>Lleida</t>
  </si>
  <si>
    <t>Producte F</t>
  </si>
  <si>
    <t>F</t>
  </si>
  <si>
    <t>Tarragona</t>
  </si>
  <si>
    <t>Producte G</t>
  </si>
  <si>
    <t>Hospitalet</t>
  </si>
  <si>
    <t>BUSCARV + ELEGIR</t>
  </si>
  <si>
    <t>BUSCARV normal</t>
  </si>
  <si>
    <t>BUSCARV con AUX izquierda</t>
  </si>
  <si>
    <t>Aquesta columna te el BUSCARV agafant valors de columnes de esquerra del valor buscat fent servir la funciò adicional ELEGIR</t>
  </si>
  <si>
    <t>Aquesta columna te el BUSCARV agafant valors de columnes de dreta del valor buscat (es la funcio normal)</t>
  </si>
  <si>
    <t>Aquesta columna te el BUSCARV agafant valors de columnes de esquerra del valor buscat fent servir una Columna Auxiliar adicional copiada de la Columna Buscada</t>
  </si>
  <si>
    <t>Tipos Producto (ORDENADO?)</t>
  </si>
  <si>
    <t>Descripción Tipo de Producto</t>
  </si>
  <si>
    <t>Productos en Almacén</t>
  </si>
  <si>
    <t>Montajes del Producto</t>
  </si>
  <si>
    <t>COLUMNA AUXILIAR (OCULTARLA)</t>
  </si>
  <si>
    <t>EXISTENCIAS ALMACEN</t>
  </si>
  <si>
    <t>Elemental</t>
  </si>
  <si>
    <t>Producto1</t>
  </si>
  <si>
    <t>Especial</t>
  </si>
  <si>
    <t>Producto2</t>
  </si>
  <si>
    <t>General</t>
  </si>
  <si>
    <t>Producto3</t>
  </si>
  <si>
    <t>Prueba</t>
  </si>
  <si>
    <t>YYYYYY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</si>
</sst>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un.&quot;"/>
    <numFmt numFmtId="165" formatCode="0.00\ &quot;un.&quot;"/>
    <numFmt numFmtId="166" formatCode="0\ &quot;valor&quot;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SeatMetaNormal"/>
      <family val="2"/>
    </font>
    <font>
      <b/>
      <sz val="11"/>
      <color theme="1"/>
      <name val="SeatMetaNormal"/>
    </font>
    <font>
      <sz val="11"/>
      <color rgb="FF006100"/>
      <name val="SeatMetaNormal"/>
      <family val="2"/>
    </font>
    <font>
      <b/>
      <sz val="11"/>
      <color rgb="FF006100"/>
      <name val="SeatMetaNormal"/>
      <family val="2"/>
    </font>
    <font>
      <b/>
      <sz val="11"/>
      <color rgb="FFFF0000"/>
      <name val="SeatMetaNormal"/>
    </font>
    <font>
      <b/>
      <sz val="10"/>
      <color rgb="FFFF0000"/>
      <name val="Arial"/>
      <family val="2"/>
    </font>
    <font>
      <b/>
      <sz val="11"/>
      <color theme="1"/>
      <name val="SeatMetaNormal"/>
      <family val="2"/>
    </font>
    <font>
      <b/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3" fillId="17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7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3" fillId="11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5" xfId="0" applyFont="1" applyFill="1" applyBorder="1" applyAlignment="1">
      <alignment vertical="center" wrapText="1"/>
    </xf>
    <xf numFmtId="0" fontId="7" fillId="9" borderId="6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vertical="center" wrapText="1"/>
    </xf>
    <xf numFmtId="0" fontId="0" fillId="5" borderId="7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8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15" borderId="0" xfId="0" applyFont="1" applyFill="1" applyAlignment="1">
      <alignment horizontal="center"/>
    </xf>
    <xf numFmtId="0" fontId="6" fillId="15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2"/>
    </xf>
    <xf numFmtId="164" fontId="3" fillId="9" borderId="6" xfId="0" applyNumberFormat="1" applyFont="1" applyFill="1" applyBorder="1" applyAlignment="1">
      <alignment vertical="center" wrapText="1"/>
    </xf>
    <xf numFmtId="164" fontId="1" fillId="13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0" fontId="0" fillId="16" borderId="0" xfId="0" applyFill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2" borderId="0" xfId="0" applyFill="1"/>
    <xf numFmtId="0" fontId="10" fillId="0" borderId="3" xfId="0" applyFont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/>
    </xf>
    <xf numFmtId="0" fontId="12" fillId="18" borderId="0" xfId="1" applyFont="1" applyFill="1" applyAlignment="1">
      <alignment horizontal="center"/>
    </xf>
    <xf numFmtId="0" fontId="14" fillId="17" borderId="0" xfId="2" applyFont="1" applyAlignment="1">
      <alignment horizontal="center"/>
    </xf>
    <xf numFmtId="0" fontId="11" fillId="0" borderId="0" xfId="1"/>
    <xf numFmtId="0" fontId="15" fillId="2" borderId="0" xfId="1" applyFont="1" applyFill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Alignment="1">
      <alignment horizontal="center"/>
    </xf>
    <xf numFmtId="0" fontId="11" fillId="0" borderId="0" xfId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18" borderId="8" xfId="1" applyFont="1" applyFill="1" applyBorder="1" applyAlignment="1">
      <alignment horizontal="center" wrapText="1"/>
    </xf>
    <xf numFmtId="0" fontId="12" fillId="0" borderId="8" xfId="1" applyFont="1" applyBorder="1" applyAlignment="1">
      <alignment horizontal="center" wrapText="1"/>
    </xf>
    <xf numFmtId="0" fontId="16" fillId="0" borderId="0" xfId="1" applyFont="1" applyAlignment="1">
      <alignment vertical="center"/>
    </xf>
    <xf numFmtId="0" fontId="11" fillId="2" borderId="0" xfId="1" applyFill="1"/>
    <xf numFmtId="0" fontId="17" fillId="0" borderId="0" xfId="1" applyFont="1" applyAlignment="1">
      <alignment vertical="top" wrapText="1"/>
    </xf>
    <xf numFmtId="0" fontId="1" fillId="0" borderId="0" xfId="0" applyFont="1"/>
    <xf numFmtId="0" fontId="1" fillId="19" borderId="9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18" fillId="21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0" borderId="0" xfId="0" applyFill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0" xfId="0" applyFill="1" applyAlignment="1">
      <alignment horizontal="center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center" vertical="top" wrapText="1"/>
    </xf>
  </cellXfs>
  <cellStyles count="3">
    <cellStyle name="Bueno 2" xfId="2" xr:uid="{8A76698C-EBE9-4B2D-8870-3536EE71B5A5}"/>
    <cellStyle name="Normal" xfId="0" builtinId="0"/>
    <cellStyle name="Normal 2" xfId="1" xr:uid="{6A0CCFC4-7B87-4CF0-976B-2B05438E1FE8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</dxfs>
  <tableStyles count="0" defaultTableStyle="TableStyleMedium2" defaultPivotStyle="PivotStyleLight16"/>
  <colors>
    <mruColors>
      <color rgb="FFFF99FF"/>
      <color rgb="FFFFCC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[excelNOMIS_Basica.xlsx]Graficos Dinamicos!TablaDinámica11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Suma de Valor por Tipos Montajes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Dinamicos'!$B$3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'Graficos Dinamicos'!$A$4:$A$6</c:f>
              <c:strCache>
                <c:ptCount val="3"/>
                <c:pt idx="0">
                  <c:v>BASICO</c:v>
                </c:pt>
                <c:pt idx="1">
                  <c:v>NORMAL</c:v>
                </c:pt>
                <c:pt idx="2">
                  <c:v>VIP</c:v>
                </c:pt>
              </c:strCache>
            </c:strRef>
          </c:cat>
          <c:val>
            <c:numRef>
              <c:f>'Graficos Dinamicos'!$B$4:$B$6</c:f>
              <c:numCache>
                <c:formatCode>General</c:formatCode>
                <c:ptCount val="3"/>
                <c:pt idx="0">
                  <c:v>35</c:v>
                </c:pt>
                <c:pt idx="1">
                  <c:v>41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0-427D-98AE-7899327DC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7581007"/>
        <c:axId val="1987583087"/>
      </c:barChart>
      <c:catAx>
        <c:axId val="1987581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7583087"/>
        <c:crosses val="autoZero"/>
        <c:auto val="1"/>
        <c:lblAlgn val="ctr"/>
        <c:lblOffset val="100"/>
        <c:noMultiLvlLbl val="0"/>
      </c:catAx>
      <c:valAx>
        <c:axId val="1987583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7581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492125</xdr:colOff>
      <xdr:row>6</xdr:row>
      <xdr:rowOff>92075</xdr:rowOff>
    </xdr:from>
    <xdr:to>
      <xdr:col>10</xdr:col>
      <xdr:colOff>492125</xdr:colOff>
      <xdr:row>21</xdr:row>
      <xdr:rowOff>73025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1220342</xdr:colOff>
      <xdr:row>18</xdr:row>
      <xdr:rowOff>60960</xdr:rowOff>
    </xdr:from>
    <xdr:to>
      <xdr:col>6</xdr:col>
      <xdr:colOff>667511</xdr:colOff>
      <xdr:row>21</xdr:row>
      <xdr:rowOff>68580</xdr:rowOff>
    </xdr:to>
    <xdr:sp macro="" textlink="">
      <xdr:nvSpPr>
        <xdr:cNvPr id="2" name="1 Flecha arriba">
          <a:extLst>
            <a:ext uri="{FF2B5EF4-FFF2-40B4-BE49-F238E27FC236}">
              <a16:creationId xmlns:a16="http://schemas.microsoft.com/office/drawing/2014/main" id="{ED0FCE26-8BA5-4FB4-92AF-3A2651156F4F}"/>
            </a:ext>
          </a:extLst>
        </xdr:cNvPr>
        <xdr:cNvSpPr/>
      </xdr:nvSpPr>
      <xdr:spPr>
        <a:xfrm>
          <a:off x="4398971" y="3553232"/>
          <a:ext cx="1398432" cy="530816"/>
        </a:xfrm>
        <a:custGeom>
          <a:avLst/>
          <a:gdLst>
            <a:gd name="connsiteX0" fmla="*/ 0 w 400812"/>
            <a:gd name="connsiteY0" fmla="*/ 200406 h 510540"/>
            <a:gd name="connsiteX1" fmla="*/ 200406 w 400812"/>
            <a:gd name="connsiteY1" fmla="*/ 0 h 510540"/>
            <a:gd name="connsiteX2" fmla="*/ 400812 w 400812"/>
            <a:gd name="connsiteY2" fmla="*/ 200406 h 510540"/>
            <a:gd name="connsiteX3" fmla="*/ 300609 w 400812"/>
            <a:gd name="connsiteY3" fmla="*/ 200406 h 510540"/>
            <a:gd name="connsiteX4" fmla="*/ 300609 w 400812"/>
            <a:gd name="connsiteY4" fmla="*/ 510540 h 510540"/>
            <a:gd name="connsiteX5" fmla="*/ 100203 w 400812"/>
            <a:gd name="connsiteY5" fmla="*/ 510540 h 510540"/>
            <a:gd name="connsiteX6" fmla="*/ 100203 w 400812"/>
            <a:gd name="connsiteY6" fmla="*/ 200406 h 510540"/>
            <a:gd name="connsiteX7" fmla="*/ 0 w 400812"/>
            <a:gd name="connsiteY7" fmla="*/ 200406 h 510540"/>
            <a:gd name="connsiteX0" fmla="*/ 1103757 w 1504569"/>
            <a:gd name="connsiteY0" fmla="*/ 200406 h 510540"/>
            <a:gd name="connsiteX1" fmla="*/ 1304163 w 1504569"/>
            <a:gd name="connsiteY1" fmla="*/ 0 h 510540"/>
            <a:gd name="connsiteX2" fmla="*/ 1504569 w 1504569"/>
            <a:gd name="connsiteY2" fmla="*/ 200406 h 510540"/>
            <a:gd name="connsiteX3" fmla="*/ 1404366 w 1504569"/>
            <a:gd name="connsiteY3" fmla="*/ 200406 h 510540"/>
            <a:gd name="connsiteX4" fmla="*/ 1404366 w 1504569"/>
            <a:gd name="connsiteY4" fmla="*/ 510540 h 510540"/>
            <a:gd name="connsiteX5" fmla="*/ 0 w 1504569"/>
            <a:gd name="connsiteY5" fmla="*/ 510540 h 510540"/>
            <a:gd name="connsiteX6" fmla="*/ 1203960 w 1504569"/>
            <a:gd name="connsiteY6" fmla="*/ 200406 h 510540"/>
            <a:gd name="connsiteX7" fmla="*/ 1103757 w 1504569"/>
            <a:gd name="connsiteY7" fmla="*/ 200406 h 510540"/>
            <a:gd name="connsiteX0" fmla="*/ 1103757 w 1504569"/>
            <a:gd name="connsiteY0" fmla="*/ 200406 h 533400"/>
            <a:gd name="connsiteX1" fmla="*/ 1304163 w 1504569"/>
            <a:gd name="connsiteY1" fmla="*/ 0 h 533400"/>
            <a:gd name="connsiteX2" fmla="*/ 1504569 w 1504569"/>
            <a:gd name="connsiteY2" fmla="*/ 200406 h 533400"/>
            <a:gd name="connsiteX3" fmla="*/ 1404366 w 1504569"/>
            <a:gd name="connsiteY3" fmla="*/ 200406 h 533400"/>
            <a:gd name="connsiteX4" fmla="*/ 489966 w 1504569"/>
            <a:gd name="connsiteY4" fmla="*/ 533400 h 533400"/>
            <a:gd name="connsiteX5" fmla="*/ 0 w 1504569"/>
            <a:gd name="connsiteY5" fmla="*/ 510540 h 533400"/>
            <a:gd name="connsiteX6" fmla="*/ 1203960 w 1504569"/>
            <a:gd name="connsiteY6" fmla="*/ 200406 h 533400"/>
            <a:gd name="connsiteX7" fmla="*/ 1103757 w 1504569"/>
            <a:gd name="connsiteY7" fmla="*/ 200406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504569" h="533400">
              <a:moveTo>
                <a:pt x="1103757" y="200406"/>
              </a:moveTo>
              <a:lnTo>
                <a:pt x="1304163" y="0"/>
              </a:lnTo>
              <a:lnTo>
                <a:pt x="1504569" y="200406"/>
              </a:lnTo>
              <a:lnTo>
                <a:pt x="1404366" y="200406"/>
              </a:lnTo>
              <a:lnTo>
                <a:pt x="489966" y="533400"/>
              </a:lnTo>
              <a:lnTo>
                <a:pt x="0" y="510540"/>
              </a:lnTo>
              <a:lnTo>
                <a:pt x="1203960" y="200406"/>
              </a:lnTo>
              <a:lnTo>
                <a:pt x="1103757" y="200406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403860</xdr:colOff>
      <xdr:row>18</xdr:row>
      <xdr:rowOff>22860</xdr:rowOff>
    </xdr:from>
    <xdr:to>
      <xdr:col>8</xdr:col>
      <xdr:colOff>169545</xdr:colOff>
      <xdr:row>21</xdr:row>
      <xdr:rowOff>129540</xdr:rowOff>
    </xdr:to>
    <xdr:sp macro="" textlink="">
      <xdr:nvSpPr>
        <xdr:cNvPr id="3" name="2 Flecha arriba">
          <a:extLst>
            <a:ext uri="{FF2B5EF4-FFF2-40B4-BE49-F238E27FC236}">
              <a16:creationId xmlns:a16="http://schemas.microsoft.com/office/drawing/2014/main" id="{8558DFEE-A332-4396-A4C9-41FEBFD7DA27}"/>
            </a:ext>
          </a:extLst>
        </xdr:cNvPr>
        <xdr:cNvSpPr/>
      </xdr:nvSpPr>
      <xdr:spPr>
        <a:xfrm>
          <a:off x="6443389" y="3515132"/>
          <a:ext cx="684848" cy="633278"/>
        </a:xfrm>
        <a:custGeom>
          <a:avLst/>
          <a:gdLst>
            <a:gd name="connsiteX0" fmla="*/ 0 w 419100"/>
            <a:gd name="connsiteY0" fmla="*/ 209550 h 502920"/>
            <a:gd name="connsiteX1" fmla="*/ 209550 w 419100"/>
            <a:gd name="connsiteY1" fmla="*/ 0 h 502920"/>
            <a:gd name="connsiteX2" fmla="*/ 419100 w 419100"/>
            <a:gd name="connsiteY2" fmla="*/ 209550 h 502920"/>
            <a:gd name="connsiteX3" fmla="*/ 314325 w 419100"/>
            <a:gd name="connsiteY3" fmla="*/ 209550 h 502920"/>
            <a:gd name="connsiteX4" fmla="*/ 314325 w 419100"/>
            <a:gd name="connsiteY4" fmla="*/ 502920 h 502920"/>
            <a:gd name="connsiteX5" fmla="*/ 104775 w 419100"/>
            <a:gd name="connsiteY5" fmla="*/ 502920 h 502920"/>
            <a:gd name="connsiteX6" fmla="*/ 104775 w 419100"/>
            <a:gd name="connsiteY6" fmla="*/ 209550 h 502920"/>
            <a:gd name="connsiteX7" fmla="*/ 0 w 419100"/>
            <a:gd name="connsiteY7" fmla="*/ 209550 h 502920"/>
            <a:gd name="connsiteX0" fmla="*/ 0 w 680085"/>
            <a:gd name="connsiteY0" fmla="*/ 209550 h 502920"/>
            <a:gd name="connsiteX1" fmla="*/ 209550 w 680085"/>
            <a:gd name="connsiteY1" fmla="*/ 0 h 502920"/>
            <a:gd name="connsiteX2" fmla="*/ 419100 w 680085"/>
            <a:gd name="connsiteY2" fmla="*/ 209550 h 502920"/>
            <a:gd name="connsiteX3" fmla="*/ 314325 w 680085"/>
            <a:gd name="connsiteY3" fmla="*/ 209550 h 502920"/>
            <a:gd name="connsiteX4" fmla="*/ 680085 w 680085"/>
            <a:gd name="connsiteY4" fmla="*/ 419100 h 502920"/>
            <a:gd name="connsiteX5" fmla="*/ 104775 w 680085"/>
            <a:gd name="connsiteY5" fmla="*/ 502920 h 502920"/>
            <a:gd name="connsiteX6" fmla="*/ 104775 w 680085"/>
            <a:gd name="connsiteY6" fmla="*/ 209550 h 502920"/>
            <a:gd name="connsiteX7" fmla="*/ 0 w 680085"/>
            <a:gd name="connsiteY7" fmla="*/ 209550 h 502920"/>
            <a:gd name="connsiteX0" fmla="*/ 0 w 680085"/>
            <a:gd name="connsiteY0" fmla="*/ 209550 h 464820"/>
            <a:gd name="connsiteX1" fmla="*/ 209550 w 680085"/>
            <a:gd name="connsiteY1" fmla="*/ 0 h 464820"/>
            <a:gd name="connsiteX2" fmla="*/ 419100 w 680085"/>
            <a:gd name="connsiteY2" fmla="*/ 209550 h 464820"/>
            <a:gd name="connsiteX3" fmla="*/ 314325 w 680085"/>
            <a:gd name="connsiteY3" fmla="*/ 209550 h 464820"/>
            <a:gd name="connsiteX4" fmla="*/ 680085 w 680085"/>
            <a:gd name="connsiteY4" fmla="*/ 419100 h 464820"/>
            <a:gd name="connsiteX5" fmla="*/ 424815 w 680085"/>
            <a:gd name="connsiteY5" fmla="*/ 464820 h 464820"/>
            <a:gd name="connsiteX6" fmla="*/ 104775 w 680085"/>
            <a:gd name="connsiteY6" fmla="*/ 209550 h 464820"/>
            <a:gd name="connsiteX7" fmla="*/ 0 w 680085"/>
            <a:gd name="connsiteY7" fmla="*/ 209550 h 464820"/>
            <a:gd name="connsiteX0" fmla="*/ 0 w 1472565"/>
            <a:gd name="connsiteY0" fmla="*/ 209550 h 563880"/>
            <a:gd name="connsiteX1" fmla="*/ 209550 w 1472565"/>
            <a:gd name="connsiteY1" fmla="*/ 0 h 563880"/>
            <a:gd name="connsiteX2" fmla="*/ 419100 w 1472565"/>
            <a:gd name="connsiteY2" fmla="*/ 209550 h 563880"/>
            <a:gd name="connsiteX3" fmla="*/ 314325 w 1472565"/>
            <a:gd name="connsiteY3" fmla="*/ 209550 h 563880"/>
            <a:gd name="connsiteX4" fmla="*/ 1472565 w 1472565"/>
            <a:gd name="connsiteY4" fmla="*/ 563880 h 563880"/>
            <a:gd name="connsiteX5" fmla="*/ 424815 w 1472565"/>
            <a:gd name="connsiteY5" fmla="*/ 464820 h 563880"/>
            <a:gd name="connsiteX6" fmla="*/ 104775 w 1472565"/>
            <a:gd name="connsiteY6" fmla="*/ 209550 h 563880"/>
            <a:gd name="connsiteX7" fmla="*/ 0 w 1472565"/>
            <a:gd name="connsiteY7" fmla="*/ 209550 h 563880"/>
            <a:gd name="connsiteX0" fmla="*/ 0 w 1472565"/>
            <a:gd name="connsiteY0" fmla="*/ 209550 h 632460"/>
            <a:gd name="connsiteX1" fmla="*/ 209550 w 1472565"/>
            <a:gd name="connsiteY1" fmla="*/ 0 h 632460"/>
            <a:gd name="connsiteX2" fmla="*/ 419100 w 1472565"/>
            <a:gd name="connsiteY2" fmla="*/ 209550 h 632460"/>
            <a:gd name="connsiteX3" fmla="*/ 314325 w 1472565"/>
            <a:gd name="connsiteY3" fmla="*/ 209550 h 632460"/>
            <a:gd name="connsiteX4" fmla="*/ 1472565 w 1472565"/>
            <a:gd name="connsiteY4" fmla="*/ 563880 h 632460"/>
            <a:gd name="connsiteX5" fmla="*/ 1125855 w 1472565"/>
            <a:gd name="connsiteY5" fmla="*/ 632460 h 632460"/>
            <a:gd name="connsiteX6" fmla="*/ 104775 w 1472565"/>
            <a:gd name="connsiteY6" fmla="*/ 209550 h 632460"/>
            <a:gd name="connsiteX7" fmla="*/ 0 w 1472565"/>
            <a:gd name="connsiteY7" fmla="*/ 209550 h 632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472565" h="632460">
              <a:moveTo>
                <a:pt x="0" y="209550"/>
              </a:moveTo>
              <a:lnTo>
                <a:pt x="209550" y="0"/>
              </a:lnTo>
              <a:lnTo>
                <a:pt x="419100" y="209550"/>
              </a:lnTo>
              <a:lnTo>
                <a:pt x="314325" y="209550"/>
              </a:lnTo>
              <a:lnTo>
                <a:pt x="1472565" y="563880"/>
              </a:lnTo>
              <a:lnTo>
                <a:pt x="1125855" y="632460"/>
              </a:lnTo>
              <a:lnTo>
                <a:pt x="104775" y="209550"/>
              </a:lnTo>
              <a:lnTo>
                <a:pt x="0" y="20955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414217</xdr:colOff>
      <xdr:row>18</xdr:row>
      <xdr:rowOff>109875</xdr:rowOff>
    </xdr:from>
    <xdr:to>
      <xdr:col>10</xdr:col>
      <xdr:colOff>666845</xdr:colOff>
      <xdr:row>21</xdr:row>
      <xdr:rowOff>79395</xdr:rowOff>
    </xdr:to>
    <xdr:sp macro="" textlink="">
      <xdr:nvSpPr>
        <xdr:cNvPr id="4" name="2 Flecha arriba">
          <a:extLst>
            <a:ext uri="{FF2B5EF4-FFF2-40B4-BE49-F238E27FC236}">
              <a16:creationId xmlns:a16="http://schemas.microsoft.com/office/drawing/2014/main" id="{2EB9ADAB-30B4-4CC6-9638-C99295B2C565}"/>
            </a:ext>
          </a:extLst>
        </xdr:cNvPr>
        <xdr:cNvSpPr/>
      </xdr:nvSpPr>
      <xdr:spPr>
        <a:xfrm rot="208674">
          <a:off x="7369507" y="3603508"/>
          <a:ext cx="2106602" cy="493396"/>
        </a:xfrm>
        <a:custGeom>
          <a:avLst/>
          <a:gdLst>
            <a:gd name="connsiteX0" fmla="*/ 0 w 419100"/>
            <a:gd name="connsiteY0" fmla="*/ 209550 h 502920"/>
            <a:gd name="connsiteX1" fmla="*/ 209550 w 419100"/>
            <a:gd name="connsiteY1" fmla="*/ 0 h 502920"/>
            <a:gd name="connsiteX2" fmla="*/ 419100 w 419100"/>
            <a:gd name="connsiteY2" fmla="*/ 209550 h 502920"/>
            <a:gd name="connsiteX3" fmla="*/ 314325 w 419100"/>
            <a:gd name="connsiteY3" fmla="*/ 209550 h 502920"/>
            <a:gd name="connsiteX4" fmla="*/ 314325 w 419100"/>
            <a:gd name="connsiteY4" fmla="*/ 502920 h 502920"/>
            <a:gd name="connsiteX5" fmla="*/ 104775 w 419100"/>
            <a:gd name="connsiteY5" fmla="*/ 502920 h 502920"/>
            <a:gd name="connsiteX6" fmla="*/ 104775 w 419100"/>
            <a:gd name="connsiteY6" fmla="*/ 209550 h 502920"/>
            <a:gd name="connsiteX7" fmla="*/ 0 w 419100"/>
            <a:gd name="connsiteY7" fmla="*/ 209550 h 502920"/>
            <a:gd name="connsiteX0" fmla="*/ 0 w 680085"/>
            <a:gd name="connsiteY0" fmla="*/ 209550 h 502920"/>
            <a:gd name="connsiteX1" fmla="*/ 209550 w 680085"/>
            <a:gd name="connsiteY1" fmla="*/ 0 h 502920"/>
            <a:gd name="connsiteX2" fmla="*/ 419100 w 680085"/>
            <a:gd name="connsiteY2" fmla="*/ 209550 h 502920"/>
            <a:gd name="connsiteX3" fmla="*/ 314325 w 680085"/>
            <a:gd name="connsiteY3" fmla="*/ 209550 h 502920"/>
            <a:gd name="connsiteX4" fmla="*/ 680085 w 680085"/>
            <a:gd name="connsiteY4" fmla="*/ 419100 h 502920"/>
            <a:gd name="connsiteX5" fmla="*/ 104775 w 680085"/>
            <a:gd name="connsiteY5" fmla="*/ 502920 h 502920"/>
            <a:gd name="connsiteX6" fmla="*/ 104775 w 680085"/>
            <a:gd name="connsiteY6" fmla="*/ 209550 h 502920"/>
            <a:gd name="connsiteX7" fmla="*/ 0 w 680085"/>
            <a:gd name="connsiteY7" fmla="*/ 209550 h 502920"/>
            <a:gd name="connsiteX0" fmla="*/ 0 w 680085"/>
            <a:gd name="connsiteY0" fmla="*/ 209550 h 464820"/>
            <a:gd name="connsiteX1" fmla="*/ 209550 w 680085"/>
            <a:gd name="connsiteY1" fmla="*/ 0 h 464820"/>
            <a:gd name="connsiteX2" fmla="*/ 419100 w 680085"/>
            <a:gd name="connsiteY2" fmla="*/ 209550 h 464820"/>
            <a:gd name="connsiteX3" fmla="*/ 314325 w 680085"/>
            <a:gd name="connsiteY3" fmla="*/ 209550 h 464820"/>
            <a:gd name="connsiteX4" fmla="*/ 680085 w 680085"/>
            <a:gd name="connsiteY4" fmla="*/ 419100 h 464820"/>
            <a:gd name="connsiteX5" fmla="*/ 424815 w 680085"/>
            <a:gd name="connsiteY5" fmla="*/ 464820 h 464820"/>
            <a:gd name="connsiteX6" fmla="*/ 104775 w 680085"/>
            <a:gd name="connsiteY6" fmla="*/ 209550 h 464820"/>
            <a:gd name="connsiteX7" fmla="*/ 0 w 680085"/>
            <a:gd name="connsiteY7" fmla="*/ 209550 h 464820"/>
            <a:gd name="connsiteX0" fmla="*/ 0 w 1472565"/>
            <a:gd name="connsiteY0" fmla="*/ 209550 h 563880"/>
            <a:gd name="connsiteX1" fmla="*/ 209550 w 1472565"/>
            <a:gd name="connsiteY1" fmla="*/ 0 h 563880"/>
            <a:gd name="connsiteX2" fmla="*/ 419100 w 1472565"/>
            <a:gd name="connsiteY2" fmla="*/ 209550 h 563880"/>
            <a:gd name="connsiteX3" fmla="*/ 314325 w 1472565"/>
            <a:gd name="connsiteY3" fmla="*/ 209550 h 563880"/>
            <a:gd name="connsiteX4" fmla="*/ 1472565 w 1472565"/>
            <a:gd name="connsiteY4" fmla="*/ 563880 h 563880"/>
            <a:gd name="connsiteX5" fmla="*/ 424815 w 1472565"/>
            <a:gd name="connsiteY5" fmla="*/ 464820 h 563880"/>
            <a:gd name="connsiteX6" fmla="*/ 104775 w 1472565"/>
            <a:gd name="connsiteY6" fmla="*/ 209550 h 563880"/>
            <a:gd name="connsiteX7" fmla="*/ 0 w 1472565"/>
            <a:gd name="connsiteY7" fmla="*/ 209550 h 563880"/>
            <a:gd name="connsiteX0" fmla="*/ 0 w 1472565"/>
            <a:gd name="connsiteY0" fmla="*/ 209550 h 632460"/>
            <a:gd name="connsiteX1" fmla="*/ 209550 w 1472565"/>
            <a:gd name="connsiteY1" fmla="*/ 0 h 632460"/>
            <a:gd name="connsiteX2" fmla="*/ 419100 w 1472565"/>
            <a:gd name="connsiteY2" fmla="*/ 209550 h 632460"/>
            <a:gd name="connsiteX3" fmla="*/ 314325 w 1472565"/>
            <a:gd name="connsiteY3" fmla="*/ 209550 h 632460"/>
            <a:gd name="connsiteX4" fmla="*/ 1472565 w 1472565"/>
            <a:gd name="connsiteY4" fmla="*/ 563880 h 632460"/>
            <a:gd name="connsiteX5" fmla="*/ 1125855 w 1472565"/>
            <a:gd name="connsiteY5" fmla="*/ 632460 h 632460"/>
            <a:gd name="connsiteX6" fmla="*/ 104775 w 1472565"/>
            <a:gd name="connsiteY6" fmla="*/ 209550 h 632460"/>
            <a:gd name="connsiteX7" fmla="*/ 0 w 1472565"/>
            <a:gd name="connsiteY7" fmla="*/ 209550 h 632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472565" h="632460">
              <a:moveTo>
                <a:pt x="0" y="209550"/>
              </a:moveTo>
              <a:lnTo>
                <a:pt x="209550" y="0"/>
              </a:lnTo>
              <a:lnTo>
                <a:pt x="419100" y="209550"/>
              </a:lnTo>
              <a:lnTo>
                <a:pt x="314325" y="209550"/>
              </a:lnTo>
              <a:lnTo>
                <a:pt x="1472565" y="563880"/>
              </a:lnTo>
              <a:lnTo>
                <a:pt x="1125855" y="632460"/>
              </a:lnTo>
              <a:lnTo>
                <a:pt x="104775" y="209550"/>
              </a:lnTo>
              <a:lnTo>
                <a:pt x="0" y="20955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381000</xdr:colOff>
      <xdr:row>8</xdr:row>
      <xdr:rowOff>120650</xdr:rowOff>
    </xdr:from>
    <xdr:to>
      <xdr:col>1</xdr:col>
      <xdr:colOff>330200</xdr:colOff>
      <xdr:row>10</xdr:row>
      <xdr:rowOff>76200</xdr:rowOff>
    </xdr:to>
    <xdr:sp macro="" textlink="">
      <xdr:nvSpPr>
        <xdr:cNvPr id="5" name="Flecha curvada hacia arriba 4">
          <a:extLst>
            <a:ext uri="{FF2B5EF4-FFF2-40B4-BE49-F238E27FC236}">
              <a16:creationId xmlns:a16="http://schemas.microsoft.com/office/drawing/2014/main" id="{33346240-B862-40AB-8BA5-0965F2367EFE}"/>
            </a:ext>
          </a:extLst>
        </xdr:cNvPr>
        <xdr:cNvSpPr/>
      </xdr:nvSpPr>
      <xdr:spPr>
        <a:xfrm>
          <a:off x="381000" y="1514701"/>
          <a:ext cx="1073829" cy="303213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349250</xdr:colOff>
      <xdr:row>8</xdr:row>
      <xdr:rowOff>133350</xdr:rowOff>
    </xdr:from>
    <xdr:to>
      <xdr:col>3</xdr:col>
      <xdr:colOff>412750</xdr:colOff>
      <xdr:row>10</xdr:row>
      <xdr:rowOff>165100</xdr:rowOff>
    </xdr:to>
    <xdr:sp macro="" textlink="">
      <xdr:nvSpPr>
        <xdr:cNvPr id="6" name="Flecha curvada hacia arriba 5">
          <a:extLst>
            <a:ext uri="{FF2B5EF4-FFF2-40B4-BE49-F238E27FC236}">
              <a16:creationId xmlns:a16="http://schemas.microsoft.com/office/drawing/2014/main" id="{20CAA297-4DC0-4AEC-A3BF-800E95780962}"/>
            </a:ext>
          </a:extLst>
        </xdr:cNvPr>
        <xdr:cNvSpPr/>
      </xdr:nvSpPr>
      <xdr:spPr>
        <a:xfrm flipH="1">
          <a:off x="1476601" y="1529442"/>
          <a:ext cx="1738539" cy="379413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ran -NOMIS-" refreshedDate="43642.723971180552" createdVersion="6" refreshedVersion="6" minRefreshableVersion="3" recordCount="30" xr:uid="{00000000-000A-0000-FFFF-FFFF00000000}">
  <cacheSource type="worksheet">
    <worksheetSource ref="A2:D1048576" sheet="Funciones Basicas"/>
  </cacheSource>
  <cacheFields count="4">
    <cacheField name="Productos" numFmtId="0">
      <sharedItems containsBlank="1" count="30">
        <s v="Producto4"/>
        <s v="Producto5"/>
        <s v="Producto6"/>
        <s v="Producto7"/>
        <s v="Producto8"/>
        <s v="Producto9"/>
        <s v="Producto10"/>
        <s v="Producto11"/>
        <s v="Producto12"/>
        <s v="Producto13"/>
        <s v="Producto14"/>
        <s v="Producto15"/>
        <s v="Producto16"/>
        <s v="Producto17"/>
        <s v="Producto18"/>
        <s v="Producto19"/>
        <s v="Producto20"/>
        <s v="Producto21"/>
        <s v="Producto22"/>
        <s v="Producto23"/>
        <s v="Producto24"/>
        <s v="Producto25"/>
        <s v="Producto26"/>
        <s v="Producto27"/>
        <s v="Producto28"/>
        <s v="Producto29"/>
        <s v="Producto30"/>
        <s v="Producto31"/>
        <s v="Producto32"/>
        <m/>
      </sharedItems>
    </cacheField>
    <cacheField name="Categorias de Montajes" numFmtId="0">
      <sharedItems containsBlank="1" count="4">
        <s v="NORMAL"/>
        <s v="VIP"/>
        <s v="BASICO"/>
        <m/>
      </sharedItems>
    </cacheField>
    <cacheField name="Tipos Montajes" numFmtId="0">
      <sharedItems containsBlank="1" count="6">
        <s v="A"/>
        <s v="B"/>
        <s v="C"/>
        <s v="D"/>
        <s v="E"/>
        <m/>
      </sharedItems>
    </cacheField>
    <cacheField name="Valor" numFmtId="0">
      <sharedItems containsString="0" containsBlank="1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ran -NOMIS-" refreshedDate="43650.559283101851" createdVersion="6" refreshedVersion="6" minRefreshableVersion="3" recordCount="29" xr:uid="{00000000-000A-0000-FFFF-FFFF01000000}">
  <cacheSource type="worksheet">
    <worksheetSource ref="A2:D31" sheet="Funciones Basicas"/>
  </cacheSource>
  <cacheFields count="4">
    <cacheField name="Productos" numFmtId="0">
      <sharedItems count="29">
        <s v="Producto4"/>
        <s v="Producto5"/>
        <s v="Producto6"/>
        <s v="Producto7"/>
        <s v="Producto8"/>
        <s v="Producto9"/>
        <s v="Producto10"/>
        <s v="Producto11"/>
        <s v="Producto12"/>
        <s v="Producto13"/>
        <s v="Producto14"/>
        <s v="Producto15"/>
        <s v="Producto16"/>
        <s v="Producto17"/>
        <s v="Producto18"/>
        <s v="Producto19"/>
        <s v="Producto20"/>
        <s v="Producto21"/>
        <s v="Producto22"/>
        <s v="Producto23"/>
        <s v="Producto24"/>
        <s v="Producto25"/>
        <s v="Producto26"/>
        <s v="Producto27"/>
        <s v="Producto28"/>
        <s v="Producto29"/>
        <s v="Producto30"/>
        <s v="Producto31"/>
        <s v="Producto32"/>
      </sharedItems>
    </cacheField>
    <cacheField name="Categorias de Montajes" numFmtId="0">
      <sharedItems count="3">
        <s v="NORMAL"/>
        <s v="VIP"/>
        <s v="BASICO"/>
      </sharedItems>
    </cacheField>
    <cacheField name="Tipos Montajes" numFmtId="0">
      <sharedItems count="6">
        <s v="D"/>
        <s v="B"/>
        <s v="C"/>
        <s v="A"/>
        <s v="E"/>
        <s v="G"/>
      </sharedItems>
    </cacheField>
    <cacheField name="Valor" numFmtId="166">
      <sharedItems containsSemiMixedTypes="0" containsString="0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n v="1"/>
  </r>
  <r>
    <x v="1"/>
    <x v="1"/>
    <x v="1"/>
    <n v="3"/>
  </r>
  <r>
    <x v="2"/>
    <x v="2"/>
    <x v="2"/>
    <n v="4"/>
  </r>
  <r>
    <x v="3"/>
    <x v="2"/>
    <x v="0"/>
    <n v="1"/>
  </r>
  <r>
    <x v="4"/>
    <x v="2"/>
    <x v="1"/>
    <n v="2"/>
  </r>
  <r>
    <x v="5"/>
    <x v="2"/>
    <x v="3"/>
    <n v="6"/>
  </r>
  <r>
    <x v="6"/>
    <x v="0"/>
    <x v="0"/>
    <n v="7"/>
  </r>
  <r>
    <x v="7"/>
    <x v="2"/>
    <x v="0"/>
    <n v="1"/>
  </r>
  <r>
    <x v="8"/>
    <x v="2"/>
    <x v="0"/>
    <n v="2"/>
  </r>
  <r>
    <x v="9"/>
    <x v="2"/>
    <x v="1"/>
    <n v="6"/>
  </r>
  <r>
    <x v="10"/>
    <x v="2"/>
    <x v="1"/>
    <n v="2"/>
  </r>
  <r>
    <x v="11"/>
    <x v="0"/>
    <x v="2"/>
    <n v="8"/>
  </r>
  <r>
    <x v="12"/>
    <x v="0"/>
    <x v="2"/>
    <n v="4"/>
  </r>
  <r>
    <x v="13"/>
    <x v="0"/>
    <x v="2"/>
    <n v="5"/>
  </r>
  <r>
    <x v="14"/>
    <x v="1"/>
    <x v="2"/>
    <n v="1"/>
  </r>
  <r>
    <x v="15"/>
    <x v="2"/>
    <x v="2"/>
    <n v="1"/>
  </r>
  <r>
    <x v="16"/>
    <x v="0"/>
    <x v="2"/>
    <n v="2"/>
  </r>
  <r>
    <x v="17"/>
    <x v="1"/>
    <x v="3"/>
    <n v="5"/>
  </r>
  <r>
    <x v="18"/>
    <x v="1"/>
    <x v="0"/>
    <n v="8"/>
  </r>
  <r>
    <x v="19"/>
    <x v="0"/>
    <x v="4"/>
    <n v="9"/>
  </r>
  <r>
    <x v="20"/>
    <x v="1"/>
    <x v="3"/>
    <n v="9"/>
  </r>
  <r>
    <x v="21"/>
    <x v="1"/>
    <x v="1"/>
    <n v="6"/>
  </r>
  <r>
    <x v="22"/>
    <x v="2"/>
    <x v="0"/>
    <n v="5"/>
  </r>
  <r>
    <x v="23"/>
    <x v="2"/>
    <x v="0"/>
    <n v="5"/>
  </r>
  <r>
    <x v="24"/>
    <x v="2"/>
    <x v="0"/>
    <n v="0"/>
  </r>
  <r>
    <x v="25"/>
    <x v="0"/>
    <x v="0"/>
    <n v="2"/>
  </r>
  <r>
    <x v="26"/>
    <x v="0"/>
    <x v="1"/>
    <n v="2"/>
  </r>
  <r>
    <x v="27"/>
    <x v="0"/>
    <x v="1"/>
    <n v="1"/>
  </r>
  <r>
    <x v="28"/>
    <x v="1"/>
    <x v="1"/>
    <n v="7"/>
  </r>
  <r>
    <x v="29"/>
    <x v="3"/>
    <x v="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x v="0"/>
    <x v="0"/>
    <x v="0"/>
    <n v="1"/>
  </r>
  <r>
    <x v="1"/>
    <x v="1"/>
    <x v="1"/>
    <n v="3"/>
  </r>
  <r>
    <x v="2"/>
    <x v="2"/>
    <x v="2"/>
    <n v="4"/>
  </r>
  <r>
    <x v="3"/>
    <x v="2"/>
    <x v="3"/>
    <n v="1"/>
  </r>
  <r>
    <x v="4"/>
    <x v="2"/>
    <x v="1"/>
    <n v="2"/>
  </r>
  <r>
    <x v="5"/>
    <x v="2"/>
    <x v="0"/>
    <n v="6"/>
  </r>
  <r>
    <x v="6"/>
    <x v="0"/>
    <x v="3"/>
    <n v="7"/>
  </r>
  <r>
    <x v="7"/>
    <x v="2"/>
    <x v="3"/>
    <n v="1"/>
  </r>
  <r>
    <x v="8"/>
    <x v="2"/>
    <x v="3"/>
    <n v="2"/>
  </r>
  <r>
    <x v="9"/>
    <x v="2"/>
    <x v="1"/>
    <n v="6"/>
  </r>
  <r>
    <x v="10"/>
    <x v="2"/>
    <x v="1"/>
    <n v="2"/>
  </r>
  <r>
    <x v="11"/>
    <x v="0"/>
    <x v="2"/>
    <n v="8"/>
  </r>
  <r>
    <x v="12"/>
    <x v="0"/>
    <x v="2"/>
    <n v="4"/>
  </r>
  <r>
    <x v="13"/>
    <x v="0"/>
    <x v="2"/>
    <n v="5"/>
  </r>
  <r>
    <x v="14"/>
    <x v="1"/>
    <x v="2"/>
    <n v="1"/>
  </r>
  <r>
    <x v="15"/>
    <x v="2"/>
    <x v="2"/>
    <n v="1"/>
  </r>
  <r>
    <x v="16"/>
    <x v="0"/>
    <x v="2"/>
    <n v="2"/>
  </r>
  <r>
    <x v="17"/>
    <x v="1"/>
    <x v="0"/>
    <n v="5"/>
  </r>
  <r>
    <x v="18"/>
    <x v="1"/>
    <x v="3"/>
    <n v="8"/>
  </r>
  <r>
    <x v="19"/>
    <x v="0"/>
    <x v="4"/>
    <n v="9"/>
  </r>
  <r>
    <x v="20"/>
    <x v="1"/>
    <x v="5"/>
    <n v="9"/>
  </r>
  <r>
    <x v="21"/>
    <x v="1"/>
    <x v="1"/>
    <n v="6"/>
  </r>
  <r>
    <x v="22"/>
    <x v="2"/>
    <x v="3"/>
    <n v="5"/>
  </r>
  <r>
    <x v="23"/>
    <x v="2"/>
    <x v="3"/>
    <n v="5"/>
  </r>
  <r>
    <x v="24"/>
    <x v="2"/>
    <x v="3"/>
    <n v="0"/>
  </r>
  <r>
    <x v="25"/>
    <x v="0"/>
    <x v="3"/>
    <n v="2"/>
  </r>
  <r>
    <x v="26"/>
    <x v="0"/>
    <x v="1"/>
    <n v="2"/>
  </r>
  <r>
    <x v="27"/>
    <x v="0"/>
    <x v="1"/>
    <n v="1"/>
  </r>
  <r>
    <x v="28"/>
    <x v="1"/>
    <x v="1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A3:C53" firstHeaderRow="0" firstDataRow="1" firstDataCol="1"/>
  <pivotFields count="4">
    <pivotField axis="axisRow" showAll="0">
      <items count="31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0"/>
        <item x="1"/>
        <item x="2"/>
        <item x="3"/>
        <item x="4"/>
        <item x="5"/>
        <item x="29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axis="axisRow" dataField="1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3">
    <field x="2"/>
    <field x="1"/>
    <field x="0"/>
  </rowFields>
  <rowItems count="50">
    <i>
      <x/>
    </i>
    <i r="1">
      <x/>
    </i>
    <i r="2">
      <x v="1"/>
    </i>
    <i r="2">
      <x v="2"/>
    </i>
    <i r="2">
      <x v="16"/>
    </i>
    <i r="2">
      <x v="17"/>
    </i>
    <i r="2">
      <x v="18"/>
    </i>
    <i r="2">
      <x v="26"/>
    </i>
    <i r="1">
      <x v="1"/>
    </i>
    <i r="2">
      <x/>
    </i>
    <i r="2">
      <x v="19"/>
    </i>
    <i r="2">
      <x v="23"/>
    </i>
    <i r="1">
      <x v="2"/>
    </i>
    <i r="2">
      <x v="12"/>
    </i>
    <i>
      <x v="1"/>
    </i>
    <i r="1">
      <x/>
    </i>
    <i r="2">
      <x v="3"/>
    </i>
    <i r="2">
      <x v="4"/>
    </i>
    <i r="2">
      <x v="27"/>
    </i>
    <i r="1">
      <x v="1"/>
    </i>
    <i r="2">
      <x v="20"/>
    </i>
    <i r="2">
      <x v="21"/>
    </i>
    <i r="1">
      <x v="2"/>
    </i>
    <i r="2">
      <x v="15"/>
    </i>
    <i r="2">
      <x v="22"/>
    </i>
    <i r="2">
      <x v="24"/>
    </i>
    <i>
      <x v="2"/>
    </i>
    <i r="1">
      <x/>
    </i>
    <i r="2">
      <x v="9"/>
    </i>
    <i r="2">
      <x v="25"/>
    </i>
    <i r="1">
      <x v="1"/>
    </i>
    <i r="2">
      <x v="5"/>
    </i>
    <i r="2">
      <x v="6"/>
    </i>
    <i r="2">
      <x v="7"/>
    </i>
    <i r="2">
      <x v="10"/>
    </i>
    <i r="1">
      <x v="2"/>
    </i>
    <i r="2">
      <x v="8"/>
    </i>
    <i>
      <x v="3"/>
    </i>
    <i r="1">
      <x/>
    </i>
    <i r="2">
      <x v="28"/>
    </i>
    <i r="1">
      <x v="2"/>
    </i>
    <i r="2">
      <x v="11"/>
    </i>
    <i r="2">
      <x v="14"/>
    </i>
    <i>
      <x v="4"/>
    </i>
    <i r="1">
      <x v="1"/>
    </i>
    <i r="2">
      <x v="13"/>
    </i>
    <i>
      <x v="5"/>
    </i>
    <i r="1">
      <x v="3"/>
    </i>
    <i r="2"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Tipos Montajes" fld="2" subtotal="count" baseField="0" baseItem="0"/>
    <dataField name="Suma de Valor" fld="3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1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4">
    <pivotField compact="0" outline="0" showAll="0" defaultSubtotal="0">
      <items count="29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">
        <item x="3"/>
        <item x="1"/>
        <item x="2"/>
        <item x="0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3">
    <i>
      <x/>
    </i>
    <i>
      <x v="1"/>
    </i>
    <i>
      <x v="2"/>
    </i>
  </rowItems>
  <colItems count="1">
    <i/>
  </colItems>
  <dataFields count="1">
    <dataField name="Suma de Valor" fld="3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tabSelected="1" workbookViewId="0">
      <selection activeCell="N7" sqref="N7"/>
    </sheetView>
  </sheetViews>
  <sheetFormatPr baseColWidth="10" defaultRowHeight="14.25"/>
  <cols>
    <col min="1" max="1" width="14.9296875" style="1" customWidth="1"/>
    <col min="2" max="2" width="10.9296875" style="1"/>
    <col min="3" max="3" width="10.59765625" style="1" customWidth="1"/>
    <col min="4" max="4" width="10.06640625" style="50" customWidth="1"/>
    <col min="5" max="5" width="2.33203125" style="8" customWidth="1"/>
    <col min="6" max="6" width="23.46484375" style="1" customWidth="1"/>
    <col min="7" max="7" width="2.06640625" style="27" customWidth="1"/>
    <col min="8" max="8" width="13.265625" style="1" customWidth="1"/>
    <col min="9" max="9" width="2.06640625" style="2" customWidth="1"/>
    <col min="10" max="10" width="12.265625" style="1" customWidth="1"/>
    <col min="11" max="11" width="2.06640625" style="2" customWidth="1"/>
    <col min="12" max="12" width="18.06640625" customWidth="1"/>
    <col min="13" max="14" width="20.59765625" style="1" customWidth="1"/>
    <col min="15" max="15" width="20.59765625" customWidth="1"/>
    <col min="16" max="16" width="2.06640625" style="2" customWidth="1"/>
    <col min="17" max="17" width="18.46484375" style="1" customWidth="1"/>
    <col min="18" max="18" width="2.06640625" style="2" customWidth="1"/>
    <col min="19" max="19" width="17.9296875" customWidth="1"/>
    <col min="20" max="20" width="2.06640625" style="2" customWidth="1"/>
    <col min="21" max="21" width="34.46484375" style="1" customWidth="1"/>
    <col min="22" max="22" width="2.06640625" style="2" customWidth="1"/>
    <col min="23" max="23" width="27.796875" customWidth="1"/>
    <col min="24" max="24" width="16.33203125" customWidth="1"/>
    <col min="25" max="25" width="17.59765625" customWidth="1"/>
    <col min="26" max="26" width="22.73046875" customWidth="1"/>
    <col min="27" max="27" width="2.06640625" style="2" customWidth="1"/>
  </cols>
  <sheetData>
    <row r="1" spans="1:27" s="12" customFormat="1" ht="32.549999999999997" customHeight="1" thickBot="1">
      <c r="A1" s="22" t="s">
        <v>46</v>
      </c>
      <c r="B1" s="23"/>
      <c r="C1" s="17"/>
      <c r="D1" s="48"/>
      <c r="E1" s="10"/>
      <c r="F1" s="59" t="s">
        <v>60</v>
      </c>
      <c r="G1" s="26"/>
      <c r="H1" s="25" t="s">
        <v>66</v>
      </c>
      <c r="I1" s="11"/>
      <c r="J1" s="25" t="s">
        <v>67</v>
      </c>
      <c r="K1" s="11"/>
      <c r="L1" s="60" t="s">
        <v>82</v>
      </c>
      <c r="M1" s="23"/>
      <c r="N1" s="23"/>
      <c r="O1" s="17"/>
      <c r="P1" s="17"/>
      <c r="Q1" s="17"/>
      <c r="R1" s="17"/>
      <c r="S1" s="18"/>
      <c r="T1" s="11"/>
      <c r="U1" s="16" t="s">
        <v>79</v>
      </c>
      <c r="V1" s="11"/>
      <c r="W1" s="13" t="s">
        <v>78</v>
      </c>
      <c r="X1" s="14"/>
      <c r="Y1" s="14"/>
      <c r="Z1" s="15"/>
      <c r="AA1" s="11"/>
    </row>
    <row r="2" spans="1:27" s="46" customFormat="1" ht="57.4" thickBot="1">
      <c r="A2" s="33" t="s">
        <v>39</v>
      </c>
      <c r="B2" s="34" t="s">
        <v>54</v>
      </c>
      <c r="C2" s="34" t="s">
        <v>53</v>
      </c>
      <c r="D2" s="49" t="s">
        <v>56</v>
      </c>
      <c r="E2" s="35"/>
      <c r="F2" s="36" t="s">
        <v>31</v>
      </c>
      <c r="G2" s="37"/>
      <c r="H2" s="38" t="s">
        <v>62</v>
      </c>
      <c r="I2" s="39"/>
      <c r="J2" s="38" t="s">
        <v>68</v>
      </c>
      <c r="K2" s="39"/>
      <c r="L2" s="55" t="s">
        <v>84</v>
      </c>
      <c r="M2" s="56" t="s">
        <v>81</v>
      </c>
      <c r="N2" s="56" t="s">
        <v>85</v>
      </c>
      <c r="O2" s="54" t="s">
        <v>83</v>
      </c>
      <c r="P2" s="39"/>
      <c r="Q2" s="40" t="s">
        <v>80</v>
      </c>
      <c r="R2" s="39"/>
      <c r="S2" s="41" t="s">
        <v>51</v>
      </c>
      <c r="T2" s="39"/>
      <c r="U2" s="42" t="s">
        <v>47</v>
      </c>
      <c r="V2" s="39"/>
      <c r="W2" s="43" t="s">
        <v>42</v>
      </c>
      <c r="X2" s="44" t="s">
        <v>59</v>
      </c>
      <c r="Y2" s="44" t="s">
        <v>43</v>
      </c>
      <c r="Z2" s="45" t="s">
        <v>44</v>
      </c>
      <c r="AA2" s="39"/>
    </row>
    <row r="3" spans="1:27">
      <c r="A3" s="1" t="s">
        <v>0</v>
      </c>
      <c r="B3" s="1" t="s">
        <v>31</v>
      </c>
      <c r="C3" s="1" t="s">
        <v>29</v>
      </c>
      <c r="D3" s="57">
        <v>1</v>
      </c>
      <c r="F3" s="1" t="str">
        <f>IF(B3=$F$2,$F$2&amp; " - " &amp; A3,"X")</f>
        <v>NORMAL - Producto4</v>
      </c>
      <c r="L3" t="str">
        <f>VLOOKUP(C3,AUX_FuncionBuscarV!$A:$B,2,1)</f>
        <v>Critico</v>
      </c>
      <c r="M3" s="1" t="str">
        <f>VLOOKUP(C3,AUX_FuncionBuscarV!$A:$B,2,0)</f>
        <v>Critico</v>
      </c>
      <c r="N3" s="1" t="str">
        <f>IFERROR(VLOOKUP(C3,AUX_FuncionBuscarV!$A:$B,2,0),"ERROR TRATADO")</f>
        <v>Critico</v>
      </c>
      <c r="O3" s="1" t="str">
        <f>VLOOKUP(C3,AUX_FuncionBuscarV!$A:$B,MATCH("Descripción Tipo de Producto",AUX_FuncionBuscarV!$1:$1,0),0)</f>
        <v>Critico</v>
      </c>
      <c r="Q3" s="1">
        <f>IFERROR(VLOOKUP(A3&amp; " "&amp;B3,AUX_FuncionBuscarV!$F:$G,2,0),"no existe")</f>
        <v>2</v>
      </c>
      <c r="S3" s="20" t="str">
        <f>INDEX(A:A,MATCH("E",C:C,0))</f>
        <v>Producto23</v>
      </c>
      <c r="W3" s="19" t="s">
        <v>41</v>
      </c>
      <c r="X3" s="6" t="str">
        <f>MID(W3,1,3) &amp; "."</f>
        <v>Xav.</v>
      </c>
      <c r="Y3" s="6" t="str">
        <f>MID(W3,1,FIND(" ",W3))</f>
        <v xml:space="preserve">Xavier </v>
      </c>
      <c r="Z3" s="6" t="str">
        <f>MID(W3,FIND(" ",W3),999)</f>
        <v xml:space="preserve"> BONASTRE CABALLERO</v>
      </c>
    </row>
    <row r="4" spans="1:27">
      <c r="A4" s="1" t="s">
        <v>1</v>
      </c>
      <c r="B4" s="1" t="s">
        <v>33</v>
      </c>
      <c r="C4" s="1" t="s">
        <v>27</v>
      </c>
      <c r="D4" s="57">
        <v>3</v>
      </c>
      <c r="F4" s="1" t="str">
        <f>IF(B4=$F$2,$F$2&amp; " - " &amp; A4,"X")</f>
        <v>X</v>
      </c>
      <c r="H4" s="28" t="s">
        <v>64</v>
      </c>
      <c r="J4" s="31" t="s">
        <v>69</v>
      </c>
      <c r="L4" t="str">
        <f>VLOOKUP(C4,AUX_FuncionBuscarV!$A:$B,2,1)</f>
        <v>Especial</v>
      </c>
      <c r="M4" s="1" t="str">
        <f>VLOOKUP(C4,AUX_FuncionBuscarV!$A:$B,2,0)</f>
        <v>Especial</v>
      </c>
      <c r="N4" s="1" t="str">
        <f>IFERROR(VLOOKUP(C4,AUX_FuncionBuscarV!$A:$B,2,0),"ERROR TRATADO")</f>
        <v>Especial</v>
      </c>
      <c r="O4" s="1" t="str">
        <f>VLOOKUP(C4,AUX_FuncionBuscarV!$A:$B,MATCH("Descripción Tipo de Producto",AUX_FuncionBuscarV!$1:$1,0),0)</f>
        <v>Especial</v>
      </c>
      <c r="Q4" s="1">
        <f>IFERROR(VLOOKUP(A4&amp; " "&amp;B4,AUX_FuncionBuscarV!$F:$G,2,0),"no existe")</f>
        <v>128</v>
      </c>
      <c r="S4" s="7">
        <f>MATCH("E",C:C,0)</f>
        <v>22</v>
      </c>
      <c r="U4" s="9" t="s">
        <v>50</v>
      </c>
      <c r="Y4" s="9" t="s">
        <v>52</v>
      </c>
    </row>
    <row r="5" spans="1:27" ht="14.65" thickBot="1">
      <c r="A5" s="1" t="s">
        <v>2</v>
      </c>
      <c r="B5" s="1" t="s">
        <v>32</v>
      </c>
      <c r="C5" s="1" t="s">
        <v>28</v>
      </c>
      <c r="D5" s="57">
        <v>4</v>
      </c>
      <c r="F5" s="1" t="str">
        <f t="shared" ref="F5:F31" si="0">IF(B5=$F$2,$F$2&amp; " - " &amp; A5,"X")</f>
        <v>X</v>
      </c>
      <c r="H5" s="29">
        <v>43081</v>
      </c>
      <c r="J5" s="29">
        <f ca="1">TODAY()</f>
        <v>45260</v>
      </c>
      <c r="L5" t="str">
        <f>VLOOKUP(C5,AUX_FuncionBuscarV!$A:$B,2,1)</f>
        <v>General</v>
      </c>
      <c r="M5" s="1" t="str">
        <f>VLOOKUP(C5,AUX_FuncionBuscarV!$A:$B,2,0)</f>
        <v>General</v>
      </c>
      <c r="N5" s="1" t="str">
        <f>IFERROR(VLOOKUP(C5,AUX_FuncionBuscarV!$A:$B,2,0),"ERROR TRATADO")</f>
        <v>General</v>
      </c>
      <c r="O5" s="1" t="str">
        <f>VLOOKUP(C5,AUX_FuncionBuscarV!$A:$B,MATCH("Descripción Tipo de Producto",AUX_FuncionBuscarV!$1:$1,0),0)</f>
        <v>General</v>
      </c>
      <c r="Q5" s="1" t="str">
        <f>IFERROR(VLOOKUP(A5&amp; " "&amp;B5,AUX_FuncionBuscarV!$F:$G,2,0),"no existe")</f>
        <v>no existe</v>
      </c>
      <c r="U5" s="1" t="s">
        <v>55</v>
      </c>
      <c r="Y5" s="7">
        <f>FIND(" ",W3)</f>
        <v>7</v>
      </c>
    </row>
    <row r="6" spans="1:27" ht="14.65" thickBot="1">
      <c r="A6" s="1" t="s">
        <v>3</v>
      </c>
      <c r="B6" s="1" t="s">
        <v>32</v>
      </c>
      <c r="C6" s="1" t="s">
        <v>26</v>
      </c>
      <c r="D6" s="57">
        <v>1</v>
      </c>
      <c r="F6" s="1" t="str">
        <f t="shared" si="0"/>
        <v>X</v>
      </c>
      <c r="J6" s="7" t="str">
        <f ca="1">TEXT($J$5,"DDDD")</f>
        <v>jueves</v>
      </c>
      <c r="L6" t="str">
        <f>VLOOKUP(C6,AUX_FuncionBuscarV!$A:$B,2,1)</f>
        <v>Elemental</v>
      </c>
      <c r="M6" s="1" t="str">
        <f>VLOOKUP(C6,AUX_FuncionBuscarV!$A:$B,2,0)</f>
        <v>Elemental</v>
      </c>
      <c r="N6" s="1" t="str">
        <f>IFERROR(VLOOKUP(C6,AUX_FuncionBuscarV!$A:$B,2,0),"ERROR TRATADO")</f>
        <v>Elemental</v>
      </c>
      <c r="O6" s="1" t="str">
        <f>VLOOKUP(C6,AUX_FuncionBuscarV!$A:$B,MATCH("Descripción Tipo de Producto",AUX_FuncionBuscarV!$1:$1,0),0)</f>
        <v>Elemental</v>
      </c>
      <c r="Q6" s="1" t="str">
        <f>IFERROR(VLOOKUP(A6&amp; " "&amp;B6,AUX_FuncionBuscarV!$F:$G,2,0),"no existe")</f>
        <v>no existe</v>
      </c>
      <c r="U6" s="24">
        <f>COUNTIF(L:L,U7)</f>
        <v>4</v>
      </c>
    </row>
    <row r="7" spans="1:27">
      <c r="A7" s="1" t="s">
        <v>4</v>
      </c>
      <c r="B7" s="1" t="s">
        <v>32</v>
      </c>
      <c r="C7" s="1" t="s">
        <v>27</v>
      </c>
      <c r="D7" s="57">
        <v>2</v>
      </c>
      <c r="F7" s="1" t="str">
        <f t="shared" si="0"/>
        <v>X</v>
      </c>
      <c r="H7" s="28" t="s">
        <v>63</v>
      </c>
      <c r="J7" s="7" t="str">
        <f ca="1">TEXT($J$5,"ddd")</f>
        <v>ju</v>
      </c>
      <c r="L7" t="str">
        <f>VLOOKUP(C7,AUX_FuncionBuscarV!$A:$B,2,1)</f>
        <v>Especial</v>
      </c>
      <c r="M7" s="1" t="str">
        <f>VLOOKUP(C7,AUX_FuncionBuscarV!$A:$B,2,0)</f>
        <v>Especial</v>
      </c>
      <c r="N7" s="1" t="str">
        <f>IFERROR(VLOOKUP(C7,AUX_FuncionBuscarV!$A:$B,2,0),"ERROR TRATADO")</f>
        <v>Especial</v>
      </c>
      <c r="O7" s="1" t="str">
        <f>VLOOKUP(C7,AUX_FuncionBuscarV!$A:$B,MATCH("Descripción Tipo de Producto",AUX_FuncionBuscarV!$1:$1,0),0)</f>
        <v>Especial</v>
      </c>
      <c r="Q7" s="1" t="str">
        <f>IFERROR(VLOOKUP(A7&amp; " "&amp;B7,AUX_FuncionBuscarV!$F:$G,2,0),"no existe")</f>
        <v>no existe</v>
      </c>
      <c r="U7" s="7" t="s">
        <v>45</v>
      </c>
    </row>
    <row r="8" spans="1:27">
      <c r="A8" s="1" t="s">
        <v>5</v>
      </c>
      <c r="B8" s="1" t="s">
        <v>32</v>
      </c>
      <c r="C8" s="1" t="s">
        <v>29</v>
      </c>
      <c r="D8" s="57">
        <v>6</v>
      </c>
      <c r="F8" s="1" t="str">
        <f t="shared" si="0"/>
        <v>X</v>
      </c>
      <c r="H8" s="29">
        <f ca="1">TODAY()</f>
        <v>45260</v>
      </c>
      <c r="J8" s="7" t="str">
        <f ca="1">TEXT($J$5,"MMM")</f>
        <v>nov</v>
      </c>
      <c r="L8" t="str">
        <f>VLOOKUP(C8,AUX_FuncionBuscarV!$A:$B,2,1)</f>
        <v>Critico</v>
      </c>
      <c r="M8" s="1" t="str">
        <f>VLOOKUP(C8,AUX_FuncionBuscarV!$A:$B,2,0)</f>
        <v>Critico</v>
      </c>
      <c r="N8" s="1" t="str">
        <f>IFERROR(VLOOKUP(C8,AUX_FuncionBuscarV!$A:$B,2,0),"ERROR TRATADO")</f>
        <v>Critico</v>
      </c>
      <c r="O8" s="1" t="str">
        <f>VLOOKUP(C8,AUX_FuncionBuscarV!$A:$B,MATCH("Descripción Tipo de Producto",AUX_FuncionBuscarV!$1:$1,0),0)</f>
        <v>Critico</v>
      </c>
      <c r="Q8" s="1" t="str">
        <f>IFERROR(VLOOKUP(A8&amp; " "&amp;B8,AUX_FuncionBuscarV!$F:$G,2,0),"no existe")</f>
        <v>no existe</v>
      </c>
    </row>
    <row r="9" spans="1:27">
      <c r="A9" s="1" t="s">
        <v>6</v>
      </c>
      <c r="B9" s="1" t="s">
        <v>31</v>
      </c>
      <c r="C9" s="1" t="s">
        <v>26</v>
      </c>
      <c r="D9" s="57">
        <v>7</v>
      </c>
      <c r="F9" s="1" t="str">
        <f t="shared" si="0"/>
        <v>NORMAL - Producto10</v>
      </c>
      <c r="J9" s="7" t="str">
        <f ca="1">TEXT($J$5,"MMMM")</f>
        <v>noviembre</v>
      </c>
      <c r="L9" t="str">
        <f>VLOOKUP(C9,AUX_FuncionBuscarV!$A:$B,2,1)</f>
        <v>Elemental</v>
      </c>
      <c r="M9" s="1" t="str">
        <f>VLOOKUP(C9,AUX_FuncionBuscarV!$A:$B,2,0)</f>
        <v>Elemental</v>
      </c>
      <c r="N9" s="1" t="str">
        <f>IFERROR(VLOOKUP(C9,AUX_FuncionBuscarV!$A:$B,2,0),"ERROR TRATADO")</f>
        <v>Elemental</v>
      </c>
      <c r="O9" s="1" t="str">
        <f>VLOOKUP(C9,AUX_FuncionBuscarV!$A:$B,MATCH("Descripción Tipo de Producto",AUX_FuncionBuscarV!$1:$1,0),0)</f>
        <v>Elemental</v>
      </c>
      <c r="Q9" s="1">
        <f>IFERROR(VLOOKUP(A9&amp; " "&amp;B9,AUX_FuncionBuscarV!$F:$G,2,0),"no existe")</f>
        <v>89</v>
      </c>
      <c r="U9" s="9" t="s">
        <v>48</v>
      </c>
    </row>
    <row r="10" spans="1:27" ht="14.65" thickBot="1">
      <c r="A10" s="1" t="s">
        <v>7</v>
      </c>
      <c r="B10" s="1" t="s">
        <v>32</v>
      </c>
      <c r="C10" s="1" t="s">
        <v>26</v>
      </c>
      <c r="D10" s="57">
        <v>1</v>
      </c>
      <c r="F10" s="1" t="str">
        <f t="shared" si="0"/>
        <v>X</v>
      </c>
      <c r="H10" s="30" t="s">
        <v>61</v>
      </c>
      <c r="J10" s="7" t="str">
        <f ca="1">TEXT($J$5,"DD-MM-AA")</f>
        <v>30-11-23</v>
      </c>
      <c r="L10" t="str">
        <f>VLOOKUP(C10,AUX_FuncionBuscarV!$A:$B,2,1)</f>
        <v>Elemental</v>
      </c>
      <c r="M10" s="1" t="str">
        <f>VLOOKUP(C10,AUX_FuncionBuscarV!$A:$B,2,0)</f>
        <v>Elemental</v>
      </c>
      <c r="N10" s="1" t="str">
        <f>IFERROR(VLOOKUP(C10,AUX_FuncionBuscarV!$A:$B,2,0),"ERROR TRATADO")</f>
        <v>Elemental</v>
      </c>
      <c r="O10" s="1" t="str">
        <f>VLOOKUP(C10,AUX_FuncionBuscarV!$A:$B,MATCH("Descripción Tipo de Producto",AUX_FuncionBuscarV!$1:$1,0),0)</f>
        <v>Elemental</v>
      </c>
      <c r="Q10" s="1" t="str">
        <f>IFERROR(VLOOKUP(A10&amp; " "&amp;B10,AUX_FuncionBuscarV!$F:$G,2,0),"no existe")</f>
        <v>no existe</v>
      </c>
      <c r="U10" s="1" t="s">
        <v>57</v>
      </c>
    </row>
    <row r="11" spans="1:27" ht="14.65" thickBot="1">
      <c r="A11" s="1" t="s">
        <v>8</v>
      </c>
      <c r="B11" s="1" t="s">
        <v>32</v>
      </c>
      <c r="C11" s="1" t="s">
        <v>26</v>
      </c>
      <c r="D11" s="57">
        <v>2</v>
      </c>
      <c r="F11" s="1" t="str">
        <f t="shared" si="0"/>
        <v>X</v>
      </c>
      <c r="H11" s="7">
        <f ca="1">_xlfn.DAYS(H8,H5)</f>
        <v>2179</v>
      </c>
      <c r="L11" t="str">
        <f>VLOOKUP(C11,AUX_FuncionBuscarV!$A:$B,2,1)</f>
        <v>Elemental</v>
      </c>
      <c r="M11" s="1" t="str">
        <f>VLOOKUP(C11,AUX_FuncionBuscarV!$A:$B,2,0)</f>
        <v>Elemental</v>
      </c>
      <c r="N11" s="1" t="str">
        <f>IFERROR(VLOOKUP(C11,AUX_FuncionBuscarV!$A:$B,2,0),"ERROR TRATADO")</f>
        <v>Elemental</v>
      </c>
      <c r="O11" s="1" t="str">
        <f>VLOOKUP(C11,AUX_FuncionBuscarV!$A:$B,MATCH("Descripción Tipo de Producto",AUX_FuncionBuscarV!$1:$1,0),0)</f>
        <v>Elemental</v>
      </c>
      <c r="Q11" s="1">
        <f>IFERROR(VLOOKUP(A11&amp; " "&amp;B11,AUX_FuncionBuscarV!$F:$G,2,0),"no existe")</f>
        <v>203</v>
      </c>
      <c r="U11" s="24">
        <f>SUMIF(B:B,U12,D:D)</f>
        <v>35</v>
      </c>
    </row>
    <row r="12" spans="1:27">
      <c r="A12" s="1" t="s">
        <v>9</v>
      </c>
      <c r="B12" s="1" t="s">
        <v>32</v>
      </c>
      <c r="C12" s="1" t="s">
        <v>27</v>
      </c>
      <c r="D12" s="57">
        <v>6</v>
      </c>
      <c r="F12" s="1" t="str">
        <f t="shared" si="0"/>
        <v>X</v>
      </c>
      <c r="L12" t="str">
        <f>VLOOKUP(C12,AUX_FuncionBuscarV!$A:$B,2,1)</f>
        <v>Especial</v>
      </c>
      <c r="M12" s="1" t="str">
        <f>VLOOKUP(C12,AUX_FuncionBuscarV!$A:$B,2,0)</f>
        <v>Especial</v>
      </c>
      <c r="N12" s="1" t="str">
        <f>IFERROR(VLOOKUP(C12,AUX_FuncionBuscarV!$A:$B,2,0),"ERROR TRATADO")</f>
        <v>Especial</v>
      </c>
      <c r="O12" s="1" t="str">
        <f>VLOOKUP(C12,AUX_FuncionBuscarV!$A:$B,MATCH("Descripción Tipo de Producto",AUX_FuncionBuscarV!$1:$1,0),0)</f>
        <v>Especial</v>
      </c>
      <c r="Q12" s="1" t="str">
        <f>IFERROR(VLOOKUP(A12&amp; " "&amp;B12,AUX_FuncionBuscarV!$F:$G,2,0),"no existe")</f>
        <v>no existe</v>
      </c>
      <c r="U12" s="7" t="s">
        <v>32</v>
      </c>
    </row>
    <row r="13" spans="1:27">
      <c r="A13" s="1" t="s">
        <v>10</v>
      </c>
      <c r="B13" s="1" t="s">
        <v>32</v>
      </c>
      <c r="C13" s="1" t="s">
        <v>27</v>
      </c>
      <c r="D13" s="57">
        <v>2</v>
      </c>
      <c r="F13" s="1" t="str">
        <f t="shared" si="0"/>
        <v>X</v>
      </c>
      <c r="H13" s="30" t="s">
        <v>65</v>
      </c>
      <c r="J13" s="30" t="s">
        <v>70</v>
      </c>
      <c r="L13" t="str">
        <f>VLOOKUP(C13,AUX_FuncionBuscarV!$A:$B,2,1)</f>
        <v>Especial</v>
      </c>
      <c r="M13" s="1" t="str">
        <f>VLOOKUP(C13,AUX_FuncionBuscarV!$A:$B,2,0)</f>
        <v>Especial</v>
      </c>
      <c r="N13" s="1" t="str">
        <f>IFERROR(VLOOKUP(C13,AUX_FuncionBuscarV!$A:$B,2,0),"ERROR TRATADO")</f>
        <v>Especial</v>
      </c>
      <c r="O13" s="1" t="str">
        <f>VLOOKUP(C13,AUX_FuncionBuscarV!$A:$B,MATCH("Descripción Tipo de Producto",AUX_FuncionBuscarV!$1:$1,0),0)</f>
        <v>Especial</v>
      </c>
      <c r="Q13" s="1" t="str">
        <f>IFERROR(VLOOKUP(A13&amp; " "&amp;B13,AUX_FuncionBuscarV!$F:$G,2,0),"no existe")</f>
        <v>no existe</v>
      </c>
    </row>
    <row r="14" spans="1:27">
      <c r="A14" s="1" t="s">
        <v>11</v>
      </c>
      <c r="B14" s="1" t="s">
        <v>31</v>
      </c>
      <c r="C14" s="1" t="s">
        <v>28</v>
      </c>
      <c r="D14" s="57">
        <v>8</v>
      </c>
      <c r="F14" s="1" t="str">
        <f t="shared" si="0"/>
        <v>NORMAL - Producto15</v>
      </c>
      <c r="H14" s="7">
        <f ca="1">WEEKNUM(H8,1)</f>
        <v>48</v>
      </c>
      <c r="J14" s="32">
        <v>23.459</v>
      </c>
      <c r="L14" t="str">
        <f>VLOOKUP(C14,AUX_FuncionBuscarV!$A:$B,2,1)</f>
        <v>General</v>
      </c>
      <c r="M14" s="1" t="str">
        <f>VLOOKUP(C14,AUX_FuncionBuscarV!$A:$B,2,0)</f>
        <v>General</v>
      </c>
      <c r="N14" s="1" t="str">
        <f>IFERROR(VLOOKUP(C14,AUX_FuncionBuscarV!$A:$B,2,0),"ERROR TRATADO")</f>
        <v>General</v>
      </c>
      <c r="O14" s="1" t="str">
        <f>VLOOKUP(C14,AUX_FuncionBuscarV!$A:$B,MATCH("Descripción Tipo de Producto",AUX_FuncionBuscarV!$1:$1,0),0)</f>
        <v>General</v>
      </c>
      <c r="Q14" s="1">
        <f>IFERROR(VLOOKUP(A14&amp; " "&amp;B14,AUX_FuncionBuscarV!$F:$G,2,0),"no existe")</f>
        <v>400</v>
      </c>
      <c r="U14" s="9" t="s">
        <v>49</v>
      </c>
    </row>
    <row r="15" spans="1:27" ht="14.65" thickBot="1">
      <c r="A15" s="1" t="s">
        <v>12</v>
      </c>
      <c r="B15" s="1" t="s">
        <v>31</v>
      </c>
      <c r="C15" s="1" t="s">
        <v>28</v>
      </c>
      <c r="D15" s="57">
        <v>4</v>
      </c>
      <c r="F15" s="1" t="str">
        <f t="shared" si="0"/>
        <v>NORMAL - Producto16</v>
      </c>
      <c r="H15" s="7">
        <f ca="1">_xlfn.ISOWEEKNUM(H8)</f>
        <v>48</v>
      </c>
      <c r="J15" s="7" t="str">
        <f>TEXT(J14,"#.##0,00 €")</f>
        <v>23,46 €</v>
      </c>
      <c r="L15" t="str">
        <f>VLOOKUP(C15,AUX_FuncionBuscarV!$A:$B,2,1)</f>
        <v>General</v>
      </c>
      <c r="M15" s="1" t="str">
        <f>VLOOKUP(C15,AUX_FuncionBuscarV!$A:$B,2,0)</f>
        <v>General</v>
      </c>
      <c r="N15" s="1" t="str">
        <f>IFERROR(VLOOKUP(C15,AUX_FuncionBuscarV!$A:$B,2,0),"ERROR TRATADO")</f>
        <v>General</v>
      </c>
      <c r="O15" s="1" t="str">
        <f>VLOOKUP(C15,AUX_FuncionBuscarV!$A:$B,MATCH("Descripción Tipo de Producto",AUX_FuncionBuscarV!$1:$1,0),0)</f>
        <v>General</v>
      </c>
      <c r="Q15" s="1">
        <f>IFERROR(VLOOKUP(A15&amp; " "&amp;B15,AUX_FuncionBuscarV!$F:$G,2,0),"no existe")</f>
        <v>80</v>
      </c>
      <c r="U15" s="1" t="s">
        <v>58</v>
      </c>
    </row>
    <row r="16" spans="1:27" ht="14.65" thickBot="1">
      <c r="A16" s="1" t="s">
        <v>13</v>
      </c>
      <c r="B16" s="1" t="s">
        <v>31</v>
      </c>
      <c r="C16" s="1" t="s">
        <v>28</v>
      </c>
      <c r="D16" s="57">
        <v>5</v>
      </c>
      <c r="F16" s="1" t="str">
        <f t="shared" si="0"/>
        <v>NORMAL - Producto17</v>
      </c>
      <c r="J16" s="7" t="str">
        <f>TEXT(J14,"0,00%")</f>
        <v>2345,90%</v>
      </c>
      <c r="L16" t="str">
        <f>VLOOKUP(C16,AUX_FuncionBuscarV!$A:$B,2,1)</f>
        <v>General</v>
      </c>
      <c r="M16" s="1" t="str">
        <f>VLOOKUP(C16,AUX_FuncionBuscarV!$A:$B,2,0)</f>
        <v>General</v>
      </c>
      <c r="N16" s="1" t="str">
        <f>IFERROR(VLOOKUP(C16,AUX_FuncionBuscarV!$A:$B,2,0),"ERROR TRATADO")</f>
        <v>General</v>
      </c>
      <c r="O16" s="1" t="str">
        <f>VLOOKUP(C16,AUX_FuncionBuscarV!$A:$B,MATCH("Descripción Tipo de Producto",AUX_FuncionBuscarV!$1:$1,0),0)</f>
        <v>General</v>
      </c>
      <c r="Q16" s="1">
        <f>IFERROR(VLOOKUP(A16&amp; " "&amp;B16,AUX_FuncionBuscarV!$F:$G,2,0),"no existe")</f>
        <v>50</v>
      </c>
      <c r="U16" s="24">
        <f>SUMIF(D:D,"&gt;"&amp;U17)</f>
        <v>34</v>
      </c>
    </row>
    <row r="17" spans="1:21">
      <c r="A17" s="1" t="s">
        <v>14</v>
      </c>
      <c r="B17" s="1" t="s">
        <v>33</v>
      </c>
      <c r="C17" s="1" t="s">
        <v>28</v>
      </c>
      <c r="D17" s="57">
        <v>1</v>
      </c>
      <c r="F17" s="1" t="str">
        <f t="shared" si="0"/>
        <v>X</v>
      </c>
      <c r="J17" s="7" t="str">
        <f>TEXT(J14,"00000000")</f>
        <v>00000023</v>
      </c>
      <c r="L17" t="str">
        <f>VLOOKUP(C17,AUX_FuncionBuscarV!$A:$B,2,1)</f>
        <v>General</v>
      </c>
      <c r="M17" s="1" t="str">
        <f>VLOOKUP(C17,AUX_FuncionBuscarV!$A:$B,2,0)</f>
        <v>General</v>
      </c>
      <c r="N17" s="1" t="str">
        <f>IFERROR(VLOOKUP(C17,AUX_FuncionBuscarV!$A:$B,2,0),"ERROR TRATADO")</f>
        <v>General</v>
      </c>
      <c r="O17" s="1" t="str">
        <f>VLOOKUP(C17,AUX_FuncionBuscarV!$A:$B,MATCH("Descripción Tipo de Producto",AUX_FuncionBuscarV!$1:$1,0),0)</f>
        <v>General</v>
      </c>
      <c r="Q17" s="1" t="str">
        <f>IFERROR(VLOOKUP(A17&amp; " "&amp;B17,AUX_FuncionBuscarV!$F:$G,2,0),"no existe")</f>
        <v>no existe</v>
      </c>
      <c r="U17" s="7">
        <v>7</v>
      </c>
    </row>
    <row r="18" spans="1:21">
      <c r="A18" s="1" t="s">
        <v>15</v>
      </c>
      <c r="B18" s="1" t="s">
        <v>32</v>
      </c>
      <c r="C18" s="1" t="s">
        <v>28</v>
      </c>
      <c r="D18" s="57">
        <v>1</v>
      </c>
      <c r="F18" s="1" t="str">
        <f t="shared" si="0"/>
        <v>X</v>
      </c>
      <c r="J18" s="52" t="s">
        <v>74</v>
      </c>
      <c r="L18" t="str">
        <f>VLOOKUP(C18,AUX_FuncionBuscarV!$A:$B,2,1)</f>
        <v>General</v>
      </c>
      <c r="M18" s="1" t="str">
        <f>VLOOKUP(C18,AUX_FuncionBuscarV!$A:$B,2,0)</f>
        <v>General</v>
      </c>
      <c r="N18" s="1" t="str">
        <f>IFERROR(VLOOKUP(C18,AUX_FuncionBuscarV!$A:$B,2,0),"ERROR TRATADO")</f>
        <v>General</v>
      </c>
      <c r="O18" s="1" t="str">
        <f>VLOOKUP(C18,AUX_FuncionBuscarV!$A:$B,MATCH("Descripción Tipo de Producto",AUX_FuncionBuscarV!$1:$1,0),0)</f>
        <v>General</v>
      </c>
      <c r="Q18" s="1" t="str">
        <f>IFERROR(VLOOKUP(A18&amp; " "&amp;B18,AUX_FuncionBuscarV!$F:$G,2,0),"no existe")</f>
        <v>no existe</v>
      </c>
    </row>
    <row r="19" spans="1:21" ht="14.65" thickBot="1">
      <c r="A19" s="1" t="s">
        <v>16</v>
      </c>
      <c r="B19" s="1" t="s">
        <v>31</v>
      </c>
      <c r="C19" s="1" t="s">
        <v>28</v>
      </c>
      <c r="D19" s="57">
        <v>2</v>
      </c>
      <c r="F19" s="1" t="str">
        <f t="shared" si="0"/>
        <v>NORMAL - Producto20</v>
      </c>
      <c r="J19" s="51">
        <f>J14</f>
        <v>23.459</v>
      </c>
      <c r="L19" t="str">
        <f>VLOOKUP(C19,AUX_FuncionBuscarV!$A:$B,2,1)</f>
        <v>General</v>
      </c>
      <c r="M19" s="1" t="str">
        <f>VLOOKUP(C19,AUX_FuncionBuscarV!$A:$B,2,0)</f>
        <v>General</v>
      </c>
      <c r="N19" s="1" t="str">
        <f>IFERROR(VLOOKUP(C19,AUX_FuncionBuscarV!$A:$B,2,0),"ERROR TRATADO")</f>
        <v>General</v>
      </c>
      <c r="O19" s="1" t="str">
        <f>VLOOKUP(C19,AUX_FuncionBuscarV!$A:$B,MATCH("Descripción Tipo de Producto",AUX_FuncionBuscarV!$1:$1,0),0)</f>
        <v>General</v>
      </c>
      <c r="Q19" s="1" t="str">
        <f>IFERROR(VLOOKUP(A19&amp; " "&amp;B19,AUX_FuncionBuscarV!$F:$G,2,0),"no existe")</f>
        <v>no existe</v>
      </c>
      <c r="U19" s="1" t="s">
        <v>77</v>
      </c>
    </row>
    <row r="20" spans="1:21" ht="14.65" thickBot="1">
      <c r="A20" s="1" t="s">
        <v>17</v>
      </c>
      <c r="B20" s="1" t="s">
        <v>33</v>
      </c>
      <c r="C20" s="1" t="s">
        <v>29</v>
      </c>
      <c r="D20" s="57">
        <v>5</v>
      </c>
      <c r="F20" s="1" t="str">
        <f t="shared" si="0"/>
        <v>X</v>
      </c>
      <c r="J20" s="1" t="s">
        <v>73</v>
      </c>
      <c r="L20" t="str">
        <f>VLOOKUP(C20,AUX_FuncionBuscarV!$A:$B,2,1)</f>
        <v>Critico</v>
      </c>
      <c r="M20" s="1" t="str">
        <f>VLOOKUP(C20,AUX_FuncionBuscarV!$A:$B,2,0)</f>
        <v>Critico</v>
      </c>
      <c r="N20" s="1" t="str">
        <f>IFERROR(VLOOKUP(C20,AUX_FuncionBuscarV!$A:$B,2,0),"ERROR TRATADO")</f>
        <v>Critico</v>
      </c>
      <c r="O20" s="1" t="str">
        <f>VLOOKUP(C20,AUX_FuncionBuscarV!$A:$B,MATCH("Descripción Tipo de Producto",AUX_FuncionBuscarV!$1:$1,0),0)</f>
        <v>Critico</v>
      </c>
      <c r="Q20" s="1" t="str">
        <f>IFERROR(VLOOKUP(A20&amp; " "&amp;B20,AUX_FuncionBuscarV!$F:$G,2,0),"no existe")</f>
        <v>no existe</v>
      </c>
      <c r="U20" s="24">
        <f>COUNTIF(D:D,"&gt;"&amp;U21)</f>
        <v>4</v>
      </c>
    </row>
    <row r="21" spans="1:21">
      <c r="A21" s="1" t="s">
        <v>18</v>
      </c>
      <c r="B21" s="1" t="s">
        <v>33</v>
      </c>
      <c r="C21" s="1" t="s">
        <v>26</v>
      </c>
      <c r="D21" s="57">
        <v>8</v>
      </c>
      <c r="F21" s="1" t="str">
        <f t="shared" si="0"/>
        <v>X</v>
      </c>
      <c r="J21" s="51">
        <f>J19*3</f>
        <v>70.376999999999995</v>
      </c>
      <c r="L21" t="str">
        <f>VLOOKUP(C21,AUX_FuncionBuscarV!$A:$B,2,1)</f>
        <v>Elemental</v>
      </c>
      <c r="M21" s="1" t="str">
        <f>VLOOKUP(C21,AUX_FuncionBuscarV!$A:$B,2,0)</f>
        <v>Elemental</v>
      </c>
      <c r="N21" s="1" t="str">
        <f>IFERROR(VLOOKUP(C21,AUX_FuncionBuscarV!$A:$B,2,0),"ERROR TRATADO")</f>
        <v>Elemental</v>
      </c>
      <c r="O21" s="1" t="str">
        <f>VLOOKUP(C21,AUX_FuncionBuscarV!$A:$B,MATCH("Descripción Tipo de Producto",AUX_FuncionBuscarV!$1:$1,0),0)</f>
        <v>Elemental</v>
      </c>
      <c r="Q21" s="1" t="str">
        <f>IFERROR(VLOOKUP(A21&amp; " "&amp;B21,AUX_FuncionBuscarV!$F:$G,2,0),"no existe")</f>
        <v>no existe</v>
      </c>
      <c r="U21" s="7">
        <v>7</v>
      </c>
    </row>
    <row r="22" spans="1:21">
      <c r="A22" s="1" t="s">
        <v>19</v>
      </c>
      <c r="B22" s="1" t="s">
        <v>31</v>
      </c>
      <c r="C22" s="21" t="s">
        <v>30</v>
      </c>
      <c r="D22" s="57">
        <v>9</v>
      </c>
      <c r="F22" s="1" t="str">
        <f t="shared" si="0"/>
        <v>NORMAL - Producto23</v>
      </c>
      <c r="L22" t="str">
        <f>VLOOKUP(C22,AUX_FuncionBuscarV!$A:$B,2,1)</f>
        <v>Critico</v>
      </c>
      <c r="M22" s="1" t="str">
        <f>VLOOKUP(C22,AUX_FuncionBuscarV!$A:$B,2,0)</f>
        <v>YYYYYY</v>
      </c>
      <c r="N22" s="1" t="str">
        <f>IFERROR(VLOOKUP(C22,AUX_FuncionBuscarV!$A:$B,2,0),"ERROR TRATADO")</f>
        <v>YYYYYY</v>
      </c>
      <c r="O22" s="1" t="str">
        <f>VLOOKUP(C22,AUX_FuncionBuscarV!$A:$B,MATCH("Descripción Tipo de Producto",AUX_FuncionBuscarV!$1:$1,0),0)</f>
        <v>YYYYYY</v>
      </c>
      <c r="Q22" s="1" t="str">
        <f>IFERROR(VLOOKUP(A22&amp; " "&amp;B22,AUX_FuncionBuscarV!$F:$G,2,0),"no existe")</f>
        <v>no existe</v>
      </c>
    </row>
    <row r="23" spans="1:21">
      <c r="A23" s="1" t="s">
        <v>20</v>
      </c>
      <c r="B23" s="1" t="s">
        <v>33</v>
      </c>
      <c r="C23" s="53" t="s">
        <v>76</v>
      </c>
      <c r="D23" s="57">
        <v>9</v>
      </c>
      <c r="F23" s="1" t="str">
        <f t="shared" si="0"/>
        <v>X</v>
      </c>
      <c r="J23" s="1" t="s">
        <v>75</v>
      </c>
      <c r="L23" s="58" t="str">
        <f>VLOOKUP(C23,AUX_FuncionBuscarV!$A:$B,2,1)</f>
        <v>YYYYYY</v>
      </c>
      <c r="M23" s="85" t="e">
        <f>VLOOKUP(C23,AUX_FuncionBuscarV!$A:$B,2,0)</f>
        <v>#N/A</v>
      </c>
      <c r="N23" s="85" t="str">
        <f>IFERROR(VLOOKUP(C23,AUX_FuncionBuscarV!$A:$B,2,0),"ERROR TRATADO")</f>
        <v>ERROR TRATADO</v>
      </c>
      <c r="O23" s="85" t="e">
        <f>VLOOKUP(C23,AUX_FuncionBuscarV!$A:$B,MATCH("Descripción Tipo de Producto",AUX_FuncionBuscarV!$1:$1,0),0)</f>
        <v>#N/A</v>
      </c>
      <c r="Q23" s="1" t="str">
        <f>IFERROR(VLOOKUP(A23&amp; " "&amp;B23,AUX_FuncionBuscarV!$F:$G,2,0),"no existe")</f>
        <v>no existe</v>
      </c>
    </row>
    <row r="24" spans="1:21">
      <c r="A24" s="1" t="s">
        <v>21</v>
      </c>
      <c r="B24" s="1" t="s">
        <v>33</v>
      </c>
      <c r="C24" s="1" t="s">
        <v>27</v>
      </c>
      <c r="D24" s="57">
        <v>6</v>
      </c>
      <c r="F24" s="1" t="str">
        <f t="shared" si="0"/>
        <v>X</v>
      </c>
      <c r="J24" s="1" t="s">
        <v>73</v>
      </c>
      <c r="L24" t="str">
        <f>VLOOKUP(C24,AUX_FuncionBuscarV!$A:$B,2,1)</f>
        <v>Especial</v>
      </c>
      <c r="M24" s="1" t="str">
        <f>VLOOKUP(C24,AUX_FuncionBuscarV!$A:$B,2,0)</f>
        <v>Especial</v>
      </c>
      <c r="N24" s="1" t="str">
        <f>IFERROR(VLOOKUP(C24,AUX_FuncionBuscarV!$A:$B,2,0),"ERROR TRATADO")</f>
        <v>Especial</v>
      </c>
      <c r="O24" s="1" t="str">
        <f>VLOOKUP(C24,AUX_FuncionBuscarV!$A:$B,MATCH("Descripción Tipo de Producto",AUX_FuncionBuscarV!$1:$1,0),0)</f>
        <v>Especial</v>
      </c>
      <c r="Q24" s="1" t="str">
        <f>IFERROR(VLOOKUP(A24&amp; " "&amp;B24,AUX_FuncionBuscarV!$F:$G,2,0),"no existe")</f>
        <v>no existe</v>
      </c>
    </row>
    <row r="25" spans="1:21">
      <c r="A25" s="1" t="s">
        <v>22</v>
      </c>
      <c r="B25" s="1" t="s">
        <v>32</v>
      </c>
      <c r="C25" s="1" t="s">
        <v>26</v>
      </c>
      <c r="D25" s="57">
        <v>5</v>
      </c>
      <c r="F25" s="1" t="str">
        <f t="shared" si="0"/>
        <v>X</v>
      </c>
      <c r="J25" s="1" t="e">
        <f>J23*3</f>
        <v>#VALUE!</v>
      </c>
      <c r="L25" t="str">
        <f>VLOOKUP(C25,AUX_FuncionBuscarV!$A:$B,2,1)</f>
        <v>Elemental</v>
      </c>
      <c r="M25" s="1" t="str">
        <f>VLOOKUP(C25,AUX_FuncionBuscarV!$A:$B,2,0)</f>
        <v>Elemental</v>
      </c>
      <c r="N25" s="1" t="str">
        <f>IFERROR(VLOOKUP(C25,AUX_FuncionBuscarV!$A:$B,2,0),"ERROR TRATADO")</f>
        <v>Elemental</v>
      </c>
      <c r="O25" s="1" t="str">
        <f>VLOOKUP(C25,AUX_FuncionBuscarV!$A:$B,MATCH("Descripción Tipo de Producto",AUX_FuncionBuscarV!$1:$1,0),0)</f>
        <v>Elemental</v>
      </c>
      <c r="Q25" s="1" t="str">
        <f>IFERROR(VLOOKUP(A25&amp; " "&amp;B25,AUX_FuncionBuscarV!$F:$G,2,0),"no existe")</f>
        <v>no existe</v>
      </c>
    </row>
    <row r="26" spans="1:21">
      <c r="A26" s="1" t="s">
        <v>23</v>
      </c>
      <c r="B26" s="1" t="s">
        <v>32</v>
      </c>
      <c r="C26" s="1" t="s">
        <v>26</v>
      </c>
      <c r="D26" s="57">
        <v>5</v>
      </c>
      <c r="F26" s="1" t="str">
        <f t="shared" si="0"/>
        <v>X</v>
      </c>
      <c r="L26" t="str">
        <f>VLOOKUP(C26,AUX_FuncionBuscarV!$A:$B,2,1)</f>
        <v>Elemental</v>
      </c>
      <c r="M26" s="1" t="str">
        <f>VLOOKUP(C26,AUX_FuncionBuscarV!$A:$B,2,0)</f>
        <v>Elemental</v>
      </c>
      <c r="N26" s="1" t="str">
        <f>IFERROR(VLOOKUP(C26,AUX_FuncionBuscarV!$A:$B,2,0),"ERROR TRATADO")</f>
        <v>Elemental</v>
      </c>
      <c r="O26" s="1" t="str">
        <f>VLOOKUP(C26,AUX_FuncionBuscarV!$A:$B,MATCH("Descripción Tipo de Producto",AUX_FuncionBuscarV!$1:$1,0),0)</f>
        <v>Elemental</v>
      </c>
      <c r="Q26" s="1" t="str">
        <f>IFERROR(VLOOKUP(A26&amp; " "&amp;B26,AUX_FuncionBuscarV!$F:$G,2,0),"no existe")</f>
        <v>no existe</v>
      </c>
    </row>
    <row r="27" spans="1:21">
      <c r="A27" s="1" t="s">
        <v>24</v>
      </c>
      <c r="B27" s="1" t="s">
        <v>32</v>
      </c>
      <c r="C27" s="1" t="s">
        <v>26</v>
      </c>
      <c r="D27" s="57">
        <v>0</v>
      </c>
      <c r="F27" s="1" t="str">
        <f t="shared" si="0"/>
        <v>X</v>
      </c>
      <c r="L27" t="str">
        <f>VLOOKUP(C27,AUX_FuncionBuscarV!$A:$B,2,1)</f>
        <v>Elemental</v>
      </c>
      <c r="M27" s="1" t="str">
        <f>VLOOKUP(C27,AUX_FuncionBuscarV!$A:$B,2,0)</f>
        <v>Elemental</v>
      </c>
      <c r="N27" s="1" t="str">
        <f>IFERROR(VLOOKUP(C27,AUX_FuncionBuscarV!$A:$B,2,0),"ERROR TRATADO")</f>
        <v>Elemental</v>
      </c>
      <c r="O27" s="1" t="str">
        <f>VLOOKUP(C27,AUX_FuncionBuscarV!$A:$B,MATCH("Descripción Tipo de Producto",AUX_FuncionBuscarV!$1:$1,0),0)</f>
        <v>Elemental</v>
      </c>
      <c r="Q27" s="1" t="str">
        <f>IFERROR(VLOOKUP(A27&amp; " "&amp;B27,AUX_FuncionBuscarV!$F:$G,2,0),"no existe")</f>
        <v>no existe</v>
      </c>
    </row>
    <row r="28" spans="1:21">
      <c r="A28" s="1" t="s">
        <v>25</v>
      </c>
      <c r="B28" s="1" t="s">
        <v>31</v>
      </c>
      <c r="C28" s="1" t="s">
        <v>26</v>
      </c>
      <c r="D28" s="57">
        <v>2</v>
      </c>
      <c r="F28" s="1" t="str">
        <f t="shared" si="0"/>
        <v>NORMAL - Producto29</v>
      </c>
      <c r="L28" t="str">
        <f>VLOOKUP(C28,AUX_FuncionBuscarV!$A:$B,2,1)</f>
        <v>Elemental</v>
      </c>
      <c r="M28" s="1" t="str">
        <f>VLOOKUP(C28,AUX_FuncionBuscarV!$A:$B,2,0)</f>
        <v>Elemental</v>
      </c>
      <c r="N28" s="1" t="str">
        <f>IFERROR(VLOOKUP(C28,AUX_FuncionBuscarV!$A:$B,2,0),"ERROR TRATADO")</f>
        <v>Elemental</v>
      </c>
      <c r="O28" s="1" t="str">
        <f>VLOOKUP(C28,AUX_FuncionBuscarV!$A:$B,MATCH("Descripción Tipo de Producto",AUX_FuncionBuscarV!$1:$1,0),0)</f>
        <v>Elemental</v>
      </c>
      <c r="Q28" s="1" t="str">
        <f>IFERROR(VLOOKUP(A28&amp; " "&amp;B28,AUX_FuncionBuscarV!$F:$G,2,0),"no existe")</f>
        <v>no existe</v>
      </c>
    </row>
    <row r="29" spans="1:21">
      <c r="A29" s="1" t="s">
        <v>34</v>
      </c>
      <c r="B29" s="1" t="s">
        <v>31</v>
      </c>
      <c r="C29" s="1" t="s">
        <v>27</v>
      </c>
      <c r="D29" s="57">
        <v>2</v>
      </c>
      <c r="F29" s="1" t="str">
        <f t="shared" si="0"/>
        <v>NORMAL - Producto30</v>
      </c>
      <c r="L29" t="str">
        <f>VLOOKUP(C29,AUX_FuncionBuscarV!$A:$B,2,1)</f>
        <v>Especial</v>
      </c>
      <c r="M29" s="1" t="str">
        <f>VLOOKUP(C29,AUX_FuncionBuscarV!$A:$B,2,0)</f>
        <v>Especial</v>
      </c>
      <c r="N29" s="1" t="str">
        <f>IFERROR(VLOOKUP(C29,AUX_FuncionBuscarV!$A:$B,2,0),"ERROR TRATADO")</f>
        <v>Especial</v>
      </c>
      <c r="O29" s="1" t="str">
        <f>VLOOKUP(C29,AUX_FuncionBuscarV!$A:$B,MATCH("Descripción Tipo de Producto",AUX_FuncionBuscarV!$1:$1,0),0)</f>
        <v>Especial</v>
      </c>
      <c r="Q29" s="1" t="str">
        <f>IFERROR(VLOOKUP(A29&amp; " "&amp;B29,AUX_FuncionBuscarV!$F:$G,2,0),"no existe")</f>
        <v>no existe</v>
      </c>
    </row>
    <row r="30" spans="1:21">
      <c r="A30" s="1" t="s">
        <v>35</v>
      </c>
      <c r="B30" s="1" t="s">
        <v>31</v>
      </c>
      <c r="C30" s="1" t="s">
        <v>27</v>
      </c>
      <c r="D30" s="57">
        <v>1</v>
      </c>
      <c r="F30" s="1" t="str">
        <f t="shared" si="0"/>
        <v>NORMAL - Producto31</v>
      </c>
      <c r="L30" t="str">
        <f>VLOOKUP(C30,AUX_FuncionBuscarV!$A:$B,2,1)</f>
        <v>Especial</v>
      </c>
      <c r="M30" s="1" t="str">
        <f>VLOOKUP(C30,AUX_FuncionBuscarV!$A:$B,2,0)</f>
        <v>Especial</v>
      </c>
      <c r="N30" s="1" t="str">
        <f>IFERROR(VLOOKUP(C30,AUX_FuncionBuscarV!$A:$B,2,0),"ERROR TRATADO")</f>
        <v>Especial</v>
      </c>
      <c r="O30" s="1" t="str">
        <f>VLOOKUP(C30,AUX_FuncionBuscarV!$A:$B,MATCH("Descripción Tipo de Producto",AUX_FuncionBuscarV!$1:$1,0),0)</f>
        <v>Especial</v>
      </c>
      <c r="Q30" s="1" t="str">
        <f>IFERROR(VLOOKUP(A30&amp; " "&amp;B30,AUX_FuncionBuscarV!$F:$G,2,0),"no existe")</f>
        <v>no existe</v>
      </c>
    </row>
    <row r="31" spans="1:21">
      <c r="A31" s="1" t="s">
        <v>36</v>
      </c>
      <c r="B31" s="1" t="s">
        <v>33</v>
      </c>
      <c r="C31" s="1" t="s">
        <v>27</v>
      </c>
      <c r="D31" s="57">
        <v>7</v>
      </c>
      <c r="F31" s="1" t="str">
        <f t="shared" si="0"/>
        <v>X</v>
      </c>
      <c r="L31" t="str">
        <f>VLOOKUP(C31,AUX_FuncionBuscarV!$A:$B,2,1)</f>
        <v>Especial</v>
      </c>
      <c r="M31" s="1" t="str">
        <f>VLOOKUP(C31,AUX_FuncionBuscarV!$A:$B,2,0)</f>
        <v>Especial</v>
      </c>
      <c r="N31" s="1" t="str">
        <f>IFERROR(VLOOKUP(C31,AUX_FuncionBuscarV!$A:$B,2,0),"ERROR TRATADO")</f>
        <v>Especial</v>
      </c>
      <c r="O31" s="1" t="str">
        <f>VLOOKUP(C31,AUX_FuncionBuscarV!$A:$B,MATCH("Descripción Tipo de Producto",AUX_FuncionBuscarV!$1:$1,0),0)</f>
        <v>Especial</v>
      </c>
      <c r="Q31" s="1" t="str">
        <f>IFERROR(VLOOKUP(A31&amp; " "&amp;B31,AUX_FuncionBuscarV!$F:$G,2,0),"no existe")</f>
        <v>no existe</v>
      </c>
    </row>
  </sheetData>
  <conditionalFormatting sqref="F3:F31">
    <cfRule type="expression" dxfId="2" priority="3">
      <formula>F3&lt;&gt;"X"</formula>
    </cfRule>
  </conditionalFormatting>
  <conditionalFormatting sqref="L3:L31">
    <cfRule type="expression" dxfId="1" priority="2">
      <formula>L3&lt;&gt;M3</formula>
    </cfRule>
  </conditionalFormatting>
  <conditionalFormatting sqref="Q3:Q31">
    <cfRule type="cellIs" dxfId="0" priority="1" operator="equal">
      <formula>"no existe"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802C-5931-46AE-A0FD-67BD0A388B5A}">
  <dimension ref="A1:G136"/>
  <sheetViews>
    <sheetView workbookViewId="0">
      <selection activeCell="B14" sqref="B14"/>
    </sheetView>
  </sheetViews>
  <sheetFormatPr baseColWidth="10" defaultRowHeight="14.25"/>
  <cols>
    <col min="1" max="1" width="14.59765625" style="79" customWidth="1"/>
    <col min="2" max="2" width="19.73046875" customWidth="1"/>
    <col min="3" max="3" width="1.33203125" style="80" customWidth="1"/>
    <col min="4" max="4" width="17.9296875" style="1" customWidth="1"/>
    <col min="5" max="5" width="17.06640625" style="79" customWidth="1"/>
    <col min="6" max="6" width="18.265625" customWidth="1"/>
    <col min="7" max="7" width="15.33203125" style="84" customWidth="1"/>
  </cols>
  <sheetData>
    <row r="1" spans="1:7" s="46" customFormat="1" ht="47.55" customHeight="1">
      <c r="A1" s="75" t="s">
        <v>113</v>
      </c>
      <c r="B1" s="76" t="s">
        <v>114</v>
      </c>
      <c r="C1" s="77"/>
      <c r="D1" s="75" t="s">
        <v>115</v>
      </c>
      <c r="E1" s="75" t="s">
        <v>116</v>
      </c>
      <c r="F1" s="78" t="s">
        <v>117</v>
      </c>
      <c r="G1" s="76" t="s">
        <v>118</v>
      </c>
    </row>
    <row r="2" spans="1:7" ht="14.55" customHeight="1">
      <c r="A2" s="79" t="s">
        <v>26</v>
      </c>
      <c r="B2" s="74" t="s">
        <v>119</v>
      </c>
      <c r="D2" s="1" t="s">
        <v>120</v>
      </c>
      <c r="E2" s="79" t="s">
        <v>32</v>
      </c>
      <c r="F2" t="str">
        <f>D2&amp;" " &amp;E2</f>
        <v>Producto1 BASICO</v>
      </c>
      <c r="G2" s="81">
        <v>90</v>
      </c>
    </row>
    <row r="3" spans="1:7">
      <c r="A3" s="79" t="s">
        <v>27</v>
      </c>
      <c r="B3" s="74" t="s">
        <v>121</v>
      </c>
      <c r="D3" s="1" t="s">
        <v>122</v>
      </c>
      <c r="E3" s="79" t="s">
        <v>31</v>
      </c>
      <c r="F3" t="str">
        <f t="shared" ref="F3:F66" si="0">D3&amp;" " &amp;E3</f>
        <v>Producto2 NORMAL</v>
      </c>
      <c r="G3" s="81">
        <v>203</v>
      </c>
    </row>
    <row r="4" spans="1:7">
      <c r="A4" s="79" t="s">
        <v>28</v>
      </c>
      <c r="B4" s="74" t="s">
        <v>123</v>
      </c>
      <c r="D4" s="82" t="s">
        <v>124</v>
      </c>
      <c r="E4" s="79" t="s">
        <v>32</v>
      </c>
      <c r="F4" t="str">
        <f t="shared" si="0"/>
        <v>Producto3 BASICO</v>
      </c>
      <c r="G4" s="81">
        <v>500</v>
      </c>
    </row>
    <row r="5" spans="1:7">
      <c r="A5" s="79" t="s">
        <v>29</v>
      </c>
      <c r="B5" s="74" t="s">
        <v>45</v>
      </c>
      <c r="D5" s="82" t="s">
        <v>124</v>
      </c>
      <c r="E5" s="79" t="s">
        <v>31</v>
      </c>
      <c r="F5" t="str">
        <f t="shared" si="0"/>
        <v>Producto3 NORMAL</v>
      </c>
      <c r="G5" s="81">
        <v>703</v>
      </c>
    </row>
    <row r="6" spans="1:7">
      <c r="A6" s="83" t="s">
        <v>103</v>
      </c>
      <c r="B6" s="74" t="s">
        <v>125</v>
      </c>
      <c r="D6" s="82" t="s">
        <v>124</v>
      </c>
      <c r="E6" s="79" t="s">
        <v>33</v>
      </c>
      <c r="F6" t="str">
        <f t="shared" si="0"/>
        <v>Producto3 VIP</v>
      </c>
      <c r="G6" s="81">
        <v>1</v>
      </c>
    </row>
    <row r="7" spans="1:7">
      <c r="A7" s="83" t="s">
        <v>30</v>
      </c>
      <c r="B7" s="74" t="s">
        <v>126</v>
      </c>
      <c r="D7" s="1" t="s">
        <v>2</v>
      </c>
      <c r="E7" s="79" t="s">
        <v>31</v>
      </c>
      <c r="F7" t="str">
        <f t="shared" si="0"/>
        <v>Producto6 NORMAL</v>
      </c>
      <c r="G7" s="81">
        <v>89</v>
      </c>
    </row>
    <row r="8" spans="1:7">
      <c r="B8" s="74"/>
      <c r="D8" s="82" t="s">
        <v>3</v>
      </c>
      <c r="E8" s="79" t="s">
        <v>31</v>
      </c>
      <c r="F8" t="str">
        <f t="shared" si="0"/>
        <v>Producto7 NORMAL</v>
      </c>
      <c r="G8" s="81">
        <v>13</v>
      </c>
    </row>
    <row r="9" spans="1:7">
      <c r="D9" s="82" t="s">
        <v>3</v>
      </c>
      <c r="E9" s="79" t="s">
        <v>33</v>
      </c>
      <c r="F9" t="str">
        <f t="shared" si="0"/>
        <v>Producto7 VIP</v>
      </c>
      <c r="G9" s="81">
        <v>203</v>
      </c>
    </row>
    <row r="10" spans="1:7">
      <c r="D10" s="1" t="s">
        <v>5</v>
      </c>
      <c r="E10" s="79" t="s">
        <v>31</v>
      </c>
      <c r="F10" t="str">
        <f t="shared" si="0"/>
        <v>Producto9 NORMAL</v>
      </c>
      <c r="G10" s="81">
        <v>17</v>
      </c>
    </row>
    <row r="11" spans="1:7">
      <c r="D11" s="1" t="s">
        <v>6</v>
      </c>
      <c r="E11" s="79" t="s">
        <v>31</v>
      </c>
      <c r="F11" t="str">
        <f t="shared" si="0"/>
        <v>Producto10 NORMAL</v>
      </c>
      <c r="G11" s="81">
        <v>89</v>
      </c>
    </row>
    <row r="12" spans="1:7">
      <c r="D12" s="1" t="s">
        <v>0</v>
      </c>
      <c r="E12" s="79" t="s">
        <v>31</v>
      </c>
      <c r="F12" t="str">
        <f t="shared" si="0"/>
        <v>Producto4 NORMAL</v>
      </c>
      <c r="G12" s="81">
        <v>2</v>
      </c>
    </row>
    <row r="13" spans="1:7">
      <c r="D13" s="82" t="s">
        <v>8</v>
      </c>
      <c r="E13" s="79" t="s">
        <v>32</v>
      </c>
      <c r="F13" t="str">
        <f t="shared" si="0"/>
        <v>Producto12 BASICO</v>
      </c>
      <c r="G13" s="81">
        <v>203</v>
      </c>
    </row>
    <row r="14" spans="1:7">
      <c r="D14" s="82" t="s">
        <v>8</v>
      </c>
      <c r="E14" s="79" t="s">
        <v>31</v>
      </c>
      <c r="F14" t="str">
        <f t="shared" si="0"/>
        <v>Producto12 NORMAL</v>
      </c>
      <c r="G14" s="81">
        <v>208</v>
      </c>
    </row>
    <row r="15" spans="1:7">
      <c r="D15" s="1" t="s">
        <v>10</v>
      </c>
      <c r="E15" s="79" t="s">
        <v>31</v>
      </c>
      <c r="F15" t="str">
        <f t="shared" si="0"/>
        <v>Producto14 NORMAL</v>
      </c>
      <c r="G15" s="81">
        <v>203</v>
      </c>
    </row>
    <row r="16" spans="1:7">
      <c r="D16" s="1" t="s">
        <v>11</v>
      </c>
      <c r="E16" s="79" t="s">
        <v>31</v>
      </c>
      <c r="F16" t="str">
        <f t="shared" si="0"/>
        <v>Producto15 NORMAL</v>
      </c>
      <c r="G16" s="81">
        <v>400</v>
      </c>
    </row>
    <row r="17" spans="4:7">
      <c r="D17" s="1" t="s">
        <v>1</v>
      </c>
      <c r="E17" s="79" t="s">
        <v>33</v>
      </c>
      <c r="F17" t="str">
        <f t="shared" si="0"/>
        <v>Producto5 VIP</v>
      </c>
      <c r="G17" s="81">
        <v>128</v>
      </c>
    </row>
    <row r="18" spans="4:7">
      <c r="D18" s="1" t="s">
        <v>12</v>
      </c>
      <c r="E18" s="79" t="s">
        <v>31</v>
      </c>
      <c r="F18" t="str">
        <f t="shared" si="0"/>
        <v>Producto16 NORMAL</v>
      </c>
      <c r="G18" s="81">
        <v>80</v>
      </c>
    </row>
    <row r="19" spans="4:7">
      <c r="D19" s="1" t="s">
        <v>13</v>
      </c>
      <c r="E19" s="79" t="s">
        <v>31</v>
      </c>
      <c r="F19" t="str">
        <f t="shared" si="0"/>
        <v>Producto17 NORMAL</v>
      </c>
      <c r="G19" s="81">
        <v>50</v>
      </c>
    </row>
    <row r="20" spans="4:7">
      <c r="D20" s="1" t="s">
        <v>14</v>
      </c>
      <c r="E20" s="79" t="s">
        <v>32</v>
      </c>
      <c r="F20" t="str">
        <f t="shared" si="0"/>
        <v>Producto18 BASICO</v>
      </c>
      <c r="G20" s="81">
        <v>40</v>
      </c>
    </row>
    <row r="21" spans="4:7">
      <c r="F21" t="str">
        <f t="shared" si="0"/>
        <v xml:space="preserve"> </v>
      </c>
    </row>
    <row r="22" spans="4:7">
      <c r="F22" t="str">
        <f t="shared" si="0"/>
        <v xml:space="preserve"> </v>
      </c>
    </row>
    <row r="23" spans="4:7">
      <c r="F23" t="str">
        <f t="shared" si="0"/>
        <v xml:space="preserve"> </v>
      </c>
    </row>
    <row r="24" spans="4:7">
      <c r="F24" t="str">
        <f t="shared" si="0"/>
        <v xml:space="preserve"> </v>
      </c>
    </row>
    <row r="25" spans="4:7">
      <c r="F25" t="str">
        <f t="shared" si="0"/>
        <v xml:space="preserve"> </v>
      </c>
    </row>
    <row r="26" spans="4:7">
      <c r="F26" t="str">
        <f t="shared" si="0"/>
        <v xml:space="preserve"> </v>
      </c>
    </row>
    <row r="27" spans="4:7">
      <c r="F27" t="str">
        <f t="shared" si="0"/>
        <v xml:space="preserve"> </v>
      </c>
    </row>
    <row r="28" spans="4:7">
      <c r="F28" t="str">
        <f t="shared" si="0"/>
        <v xml:space="preserve"> </v>
      </c>
    </row>
    <row r="29" spans="4:7">
      <c r="F29" t="str">
        <f t="shared" si="0"/>
        <v xml:space="preserve"> </v>
      </c>
    </row>
    <row r="30" spans="4:7">
      <c r="F30" t="str">
        <f t="shared" si="0"/>
        <v xml:space="preserve"> </v>
      </c>
    </row>
    <row r="31" spans="4:7">
      <c r="F31" t="str">
        <f t="shared" si="0"/>
        <v xml:space="preserve"> </v>
      </c>
    </row>
    <row r="32" spans="4:7">
      <c r="F32" t="str">
        <f t="shared" si="0"/>
        <v xml:space="preserve"> </v>
      </c>
    </row>
    <row r="33" spans="6:6">
      <c r="F33" t="str">
        <f t="shared" si="0"/>
        <v xml:space="preserve"> </v>
      </c>
    </row>
    <row r="34" spans="6:6">
      <c r="F34" t="str">
        <f t="shared" si="0"/>
        <v xml:space="preserve"> </v>
      </c>
    </row>
    <row r="35" spans="6:6">
      <c r="F35" t="str">
        <f t="shared" si="0"/>
        <v xml:space="preserve"> </v>
      </c>
    </row>
    <row r="36" spans="6:6">
      <c r="F36" t="str">
        <f t="shared" si="0"/>
        <v xml:space="preserve"> </v>
      </c>
    </row>
    <row r="37" spans="6:6">
      <c r="F37" t="str">
        <f t="shared" si="0"/>
        <v xml:space="preserve"> </v>
      </c>
    </row>
    <row r="38" spans="6:6">
      <c r="F38" t="str">
        <f t="shared" si="0"/>
        <v xml:space="preserve"> </v>
      </c>
    </row>
    <row r="39" spans="6:6">
      <c r="F39" t="str">
        <f t="shared" si="0"/>
        <v xml:space="preserve"> </v>
      </c>
    </row>
    <row r="40" spans="6:6">
      <c r="F40" t="str">
        <f t="shared" si="0"/>
        <v xml:space="preserve"> </v>
      </c>
    </row>
    <row r="41" spans="6:6">
      <c r="F41" t="str">
        <f t="shared" si="0"/>
        <v xml:space="preserve"> </v>
      </c>
    </row>
    <row r="42" spans="6:6">
      <c r="F42" t="str">
        <f t="shared" si="0"/>
        <v xml:space="preserve"> </v>
      </c>
    </row>
    <row r="43" spans="6:6">
      <c r="F43" t="str">
        <f t="shared" si="0"/>
        <v xml:space="preserve"> </v>
      </c>
    </row>
    <row r="44" spans="6:6">
      <c r="F44" t="str">
        <f t="shared" si="0"/>
        <v xml:space="preserve"> </v>
      </c>
    </row>
    <row r="45" spans="6:6">
      <c r="F45" t="str">
        <f t="shared" si="0"/>
        <v xml:space="preserve"> </v>
      </c>
    </row>
    <row r="46" spans="6:6">
      <c r="F46" t="str">
        <f t="shared" si="0"/>
        <v xml:space="preserve"> </v>
      </c>
    </row>
    <row r="47" spans="6:6">
      <c r="F47" t="str">
        <f t="shared" si="0"/>
        <v xml:space="preserve"> </v>
      </c>
    </row>
    <row r="48" spans="6:6">
      <c r="F48" t="str">
        <f t="shared" si="0"/>
        <v xml:space="preserve"> </v>
      </c>
    </row>
    <row r="49" spans="6:6">
      <c r="F49" t="str">
        <f t="shared" si="0"/>
        <v xml:space="preserve"> </v>
      </c>
    </row>
    <row r="50" spans="6:6">
      <c r="F50" t="str">
        <f t="shared" si="0"/>
        <v xml:space="preserve"> </v>
      </c>
    </row>
    <row r="51" spans="6:6">
      <c r="F51" t="str">
        <f t="shared" si="0"/>
        <v xml:space="preserve"> </v>
      </c>
    </row>
    <row r="52" spans="6:6">
      <c r="F52" t="str">
        <f t="shared" si="0"/>
        <v xml:space="preserve"> </v>
      </c>
    </row>
    <row r="53" spans="6:6">
      <c r="F53" t="str">
        <f t="shared" si="0"/>
        <v xml:space="preserve"> </v>
      </c>
    </row>
    <row r="54" spans="6:6">
      <c r="F54" t="str">
        <f t="shared" si="0"/>
        <v xml:space="preserve"> </v>
      </c>
    </row>
    <row r="55" spans="6:6">
      <c r="F55" t="str">
        <f t="shared" si="0"/>
        <v xml:space="preserve"> </v>
      </c>
    </row>
    <row r="56" spans="6:6">
      <c r="F56" t="str">
        <f t="shared" si="0"/>
        <v xml:space="preserve"> </v>
      </c>
    </row>
    <row r="57" spans="6:6">
      <c r="F57" t="str">
        <f t="shared" si="0"/>
        <v xml:space="preserve"> </v>
      </c>
    </row>
    <row r="58" spans="6:6">
      <c r="F58" t="str">
        <f t="shared" si="0"/>
        <v xml:space="preserve"> </v>
      </c>
    </row>
    <row r="59" spans="6:6">
      <c r="F59" t="str">
        <f t="shared" si="0"/>
        <v xml:space="preserve"> </v>
      </c>
    </row>
    <row r="60" spans="6:6">
      <c r="F60" t="str">
        <f t="shared" si="0"/>
        <v xml:space="preserve"> </v>
      </c>
    </row>
    <row r="61" spans="6:6">
      <c r="F61" t="str">
        <f t="shared" si="0"/>
        <v xml:space="preserve"> </v>
      </c>
    </row>
    <row r="62" spans="6:6">
      <c r="F62" t="str">
        <f t="shared" si="0"/>
        <v xml:space="preserve"> </v>
      </c>
    </row>
    <row r="63" spans="6:6">
      <c r="F63" t="str">
        <f t="shared" si="0"/>
        <v xml:space="preserve"> </v>
      </c>
    </row>
    <row r="64" spans="6:6">
      <c r="F64" t="str">
        <f t="shared" si="0"/>
        <v xml:space="preserve"> </v>
      </c>
    </row>
    <row r="65" spans="6:6">
      <c r="F65" t="str">
        <f t="shared" si="0"/>
        <v xml:space="preserve"> </v>
      </c>
    </row>
    <row r="66" spans="6:6">
      <c r="F66" t="str">
        <f t="shared" si="0"/>
        <v xml:space="preserve"> </v>
      </c>
    </row>
    <row r="67" spans="6:6">
      <c r="F67" t="str">
        <f t="shared" ref="F67:F130" si="1">D67&amp;" " &amp;E67</f>
        <v xml:space="preserve"> </v>
      </c>
    </row>
    <row r="68" spans="6:6">
      <c r="F68" t="str">
        <f t="shared" si="1"/>
        <v xml:space="preserve"> </v>
      </c>
    </row>
    <row r="69" spans="6:6">
      <c r="F69" t="str">
        <f t="shared" si="1"/>
        <v xml:space="preserve"> </v>
      </c>
    </row>
    <row r="70" spans="6:6">
      <c r="F70" t="str">
        <f t="shared" si="1"/>
        <v xml:space="preserve"> </v>
      </c>
    </row>
    <row r="71" spans="6:6">
      <c r="F71" t="str">
        <f t="shared" si="1"/>
        <v xml:space="preserve"> </v>
      </c>
    </row>
    <row r="72" spans="6:6">
      <c r="F72" t="str">
        <f t="shared" si="1"/>
        <v xml:space="preserve"> </v>
      </c>
    </row>
    <row r="73" spans="6:6">
      <c r="F73" t="str">
        <f t="shared" si="1"/>
        <v xml:space="preserve"> </v>
      </c>
    </row>
    <row r="74" spans="6:6">
      <c r="F74" t="str">
        <f t="shared" si="1"/>
        <v xml:space="preserve"> </v>
      </c>
    </row>
    <row r="75" spans="6:6">
      <c r="F75" t="str">
        <f t="shared" si="1"/>
        <v xml:space="preserve"> </v>
      </c>
    </row>
    <row r="76" spans="6:6">
      <c r="F76" t="str">
        <f t="shared" si="1"/>
        <v xml:space="preserve"> </v>
      </c>
    </row>
    <row r="77" spans="6:6">
      <c r="F77" t="str">
        <f t="shared" si="1"/>
        <v xml:space="preserve"> </v>
      </c>
    </row>
    <row r="78" spans="6:6">
      <c r="F78" t="str">
        <f t="shared" si="1"/>
        <v xml:space="preserve"> </v>
      </c>
    </row>
    <row r="79" spans="6:6">
      <c r="F79" t="str">
        <f t="shared" si="1"/>
        <v xml:space="preserve"> </v>
      </c>
    </row>
    <row r="80" spans="6:6">
      <c r="F80" t="str">
        <f t="shared" si="1"/>
        <v xml:space="preserve"> </v>
      </c>
    </row>
    <row r="81" spans="6:6">
      <c r="F81" t="str">
        <f t="shared" si="1"/>
        <v xml:space="preserve"> </v>
      </c>
    </row>
    <row r="82" spans="6:6">
      <c r="F82" t="str">
        <f t="shared" si="1"/>
        <v xml:space="preserve"> </v>
      </c>
    </row>
    <row r="83" spans="6:6">
      <c r="F83" t="str">
        <f t="shared" si="1"/>
        <v xml:space="preserve"> </v>
      </c>
    </row>
    <row r="84" spans="6:6">
      <c r="F84" t="str">
        <f t="shared" si="1"/>
        <v xml:space="preserve"> </v>
      </c>
    </row>
    <row r="85" spans="6:6">
      <c r="F85" t="str">
        <f t="shared" si="1"/>
        <v xml:space="preserve"> </v>
      </c>
    </row>
    <row r="86" spans="6:6">
      <c r="F86" t="str">
        <f t="shared" si="1"/>
        <v xml:space="preserve"> </v>
      </c>
    </row>
    <row r="87" spans="6:6">
      <c r="F87" t="str">
        <f t="shared" si="1"/>
        <v xml:space="preserve"> </v>
      </c>
    </row>
    <row r="88" spans="6:6">
      <c r="F88" t="str">
        <f t="shared" si="1"/>
        <v xml:space="preserve"> </v>
      </c>
    </row>
    <row r="89" spans="6:6">
      <c r="F89" t="str">
        <f t="shared" si="1"/>
        <v xml:space="preserve"> </v>
      </c>
    </row>
    <row r="90" spans="6:6">
      <c r="F90" t="str">
        <f t="shared" si="1"/>
        <v xml:space="preserve"> </v>
      </c>
    </row>
    <row r="91" spans="6:6">
      <c r="F91" t="str">
        <f t="shared" si="1"/>
        <v xml:space="preserve"> </v>
      </c>
    </row>
    <row r="92" spans="6:6">
      <c r="F92" t="str">
        <f t="shared" si="1"/>
        <v xml:space="preserve"> </v>
      </c>
    </row>
    <row r="93" spans="6:6">
      <c r="F93" t="str">
        <f t="shared" si="1"/>
        <v xml:space="preserve"> </v>
      </c>
    </row>
    <row r="94" spans="6:6">
      <c r="F94" t="str">
        <f t="shared" si="1"/>
        <v xml:space="preserve"> </v>
      </c>
    </row>
    <row r="95" spans="6:6">
      <c r="F95" t="str">
        <f t="shared" si="1"/>
        <v xml:space="preserve"> </v>
      </c>
    </row>
    <row r="96" spans="6:6">
      <c r="F96" t="str">
        <f t="shared" si="1"/>
        <v xml:space="preserve"> </v>
      </c>
    </row>
    <row r="97" spans="6:6">
      <c r="F97" t="str">
        <f t="shared" si="1"/>
        <v xml:space="preserve"> </v>
      </c>
    </row>
    <row r="98" spans="6:6">
      <c r="F98" t="str">
        <f t="shared" si="1"/>
        <v xml:space="preserve"> </v>
      </c>
    </row>
    <row r="99" spans="6:6">
      <c r="F99" t="str">
        <f t="shared" si="1"/>
        <v xml:space="preserve"> </v>
      </c>
    </row>
    <row r="100" spans="6:6">
      <c r="F100" t="str">
        <f t="shared" si="1"/>
        <v xml:space="preserve"> </v>
      </c>
    </row>
    <row r="101" spans="6:6">
      <c r="F101" t="str">
        <f t="shared" si="1"/>
        <v xml:space="preserve"> </v>
      </c>
    </row>
    <row r="102" spans="6:6">
      <c r="F102" t="str">
        <f t="shared" si="1"/>
        <v xml:space="preserve"> </v>
      </c>
    </row>
    <row r="103" spans="6:6">
      <c r="F103" t="str">
        <f t="shared" si="1"/>
        <v xml:space="preserve"> </v>
      </c>
    </row>
    <row r="104" spans="6:6">
      <c r="F104" t="str">
        <f t="shared" si="1"/>
        <v xml:space="preserve"> </v>
      </c>
    </row>
    <row r="105" spans="6:6">
      <c r="F105" t="str">
        <f t="shared" si="1"/>
        <v xml:space="preserve"> </v>
      </c>
    </row>
    <row r="106" spans="6:6">
      <c r="F106" t="str">
        <f t="shared" si="1"/>
        <v xml:space="preserve"> </v>
      </c>
    </row>
    <row r="107" spans="6:6">
      <c r="F107" t="str">
        <f t="shared" si="1"/>
        <v xml:space="preserve"> </v>
      </c>
    </row>
    <row r="108" spans="6:6">
      <c r="F108" t="str">
        <f t="shared" si="1"/>
        <v xml:space="preserve"> </v>
      </c>
    </row>
    <row r="109" spans="6:6">
      <c r="F109" t="str">
        <f t="shared" si="1"/>
        <v xml:space="preserve"> </v>
      </c>
    </row>
    <row r="110" spans="6:6">
      <c r="F110" t="str">
        <f t="shared" si="1"/>
        <v xml:space="preserve"> </v>
      </c>
    </row>
    <row r="111" spans="6:6">
      <c r="F111" t="str">
        <f t="shared" si="1"/>
        <v xml:space="preserve"> </v>
      </c>
    </row>
    <row r="112" spans="6:6">
      <c r="F112" t="str">
        <f t="shared" si="1"/>
        <v xml:space="preserve"> </v>
      </c>
    </row>
    <row r="113" spans="6:6">
      <c r="F113" t="str">
        <f t="shared" si="1"/>
        <v xml:space="preserve"> </v>
      </c>
    </row>
    <row r="114" spans="6:6">
      <c r="F114" t="str">
        <f t="shared" si="1"/>
        <v xml:space="preserve"> </v>
      </c>
    </row>
    <row r="115" spans="6:6">
      <c r="F115" t="str">
        <f t="shared" si="1"/>
        <v xml:space="preserve"> </v>
      </c>
    </row>
    <row r="116" spans="6:6">
      <c r="F116" t="str">
        <f t="shared" si="1"/>
        <v xml:space="preserve"> </v>
      </c>
    </row>
    <row r="117" spans="6:6">
      <c r="F117" t="str">
        <f t="shared" si="1"/>
        <v xml:space="preserve"> </v>
      </c>
    </row>
    <row r="118" spans="6:6">
      <c r="F118" t="str">
        <f t="shared" si="1"/>
        <v xml:space="preserve"> </v>
      </c>
    </row>
    <row r="119" spans="6:6">
      <c r="F119" t="str">
        <f t="shared" si="1"/>
        <v xml:space="preserve"> </v>
      </c>
    </row>
    <row r="120" spans="6:6">
      <c r="F120" t="str">
        <f t="shared" si="1"/>
        <v xml:space="preserve"> </v>
      </c>
    </row>
    <row r="121" spans="6:6">
      <c r="F121" t="str">
        <f t="shared" si="1"/>
        <v xml:space="preserve"> </v>
      </c>
    </row>
    <row r="122" spans="6:6">
      <c r="F122" t="str">
        <f t="shared" si="1"/>
        <v xml:space="preserve"> </v>
      </c>
    </row>
    <row r="123" spans="6:6">
      <c r="F123" t="str">
        <f t="shared" si="1"/>
        <v xml:space="preserve"> </v>
      </c>
    </row>
    <row r="124" spans="6:6">
      <c r="F124" t="str">
        <f t="shared" si="1"/>
        <v xml:space="preserve"> </v>
      </c>
    </row>
    <row r="125" spans="6:6">
      <c r="F125" t="str">
        <f t="shared" si="1"/>
        <v xml:space="preserve"> </v>
      </c>
    </row>
    <row r="126" spans="6:6">
      <c r="F126" t="str">
        <f t="shared" si="1"/>
        <v xml:space="preserve"> </v>
      </c>
    </row>
    <row r="127" spans="6:6">
      <c r="F127" t="str">
        <f t="shared" si="1"/>
        <v xml:space="preserve"> </v>
      </c>
    </row>
    <row r="128" spans="6:6">
      <c r="F128" t="str">
        <f t="shared" si="1"/>
        <v xml:space="preserve"> </v>
      </c>
    </row>
    <row r="129" spans="6:6">
      <c r="F129" t="str">
        <f t="shared" si="1"/>
        <v xml:space="preserve"> </v>
      </c>
    </row>
    <row r="130" spans="6:6">
      <c r="F130" t="str">
        <f t="shared" si="1"/>
        <v xml:space="preserve"> </v>
      </c>
    </row>
    <row r="131" spans="6:6">
      <c r="F131" t="str">
        <f t="shared" ref="F131:F136" si="2">D131&amp;" " &amp;E131</f>
        <v xml:space="preserve"> </v>
      </c>
    </row>
    <row r="132" spans="6:6">
      <c r="F132" t="str">
        <f t="shared" si="2"/>
        <v xml:space="preserve"> </v>
      </c>
    </row>
    <row r="133" spans="6:6">
      <c r="F133" t="str">
        <f t="shared" si="2"/>
        <v xml:space="preserve"> </v>
      </c>
    </row>
    <row r="134" spans="6:6">
      <c r="F134" t="str">
        <f t="shared" si="2"/>
        <v xml:space="preserve"> </v>
      </c>
    </row>
    <row r="135" spans="6:6">
      <c r="F135" t="str">
        <f t="shared" si="2"/>
        <v xml:space="preserve"> </v>
      </c>
    </row>
    <row r="136" spans="6:6">
      <c r="F136" t="str">
        <f t="shared" si="2"/>
        <v xml:space="preserve"> 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3"/>
  <sheetViews>
    <sheetView workbookViewId="0">
      <selection activeCell="C13" sqref="C13"/>
    </sheetView>
  </sheetViews>
  <sheetFormatPr baseColWidth="10" defaultRowHeight="14.25"/>
  <cols>
    <col min="1" max="1" width="16.53125" bestFit="1" customWidth="1"/>
    <col min="2" max="2" width="22.9296875" bestFit="1" customWidth="1"/>
    <col min="3" max="3" width="12.9296875" customWidth="1"/>
  </cols>
  <sheetData>
    <row r="3" spans="1:3">
      <c r="A3" s="3" t="s">
        <v>37</v>
      </c>
      <c r="B3" t="s">
        <v>71</v>
      </c>
      <c r="C3" t="s">
        <v>72</v>
      </c>
    </row>
    <row r="4" spans="1:3">
      <c r="A4" s="4" t="s">
        <v>26</v>
      </c>
      <c r="B4">
        <v>10</v>
      </c>
      <c r="C4">
        <v>32</v>
      </c>
    </row>
    <row r="5" spans="1:3">
      <c r="A5" s="5" t="s">
        <v>32</v>
      </c>
      <c r="B5">
        <v>6</v>
      </c>
      <c r="C5">
        <v>14</v>
      </c>
    </row>
    <row r="6" spans="1:3">
      <c r="A6" s="47" t="s">
        <v>7</v>
      </c>
      <c r="B6">
        <v>1</v>
      </c>
      <c r="C6">
        <v>1</v>
      </c>
    </row>
    <row r="7" spans="1:3">
      <c r="A7" s="47" t="s">
        <v>8</v>
      </c>
      <c r="B7">
        <v>1</v>
      </c>
      <c r="C7">
        <v>2</v>
      </c>
    </row>
    <row r="8" spans="1:3">
      <c r="A8" s="47" t="s">
        <v>22</v>
      </c>
      <c r="B8">
        <v>1</v>
      </c>
      <c r="C8">
        <v>5</v>
      </c>
    </row>
    <row r="9" spans="1:3">
      <c r="A9" s="47" t="s">
        <v>23</v>
      </c>
      <c r="B9">
        <v>1</v>
      </c>
      <c r="C9">
        <v>5</v>
      </c>
    </row>
    <row r="10" spans="1:3">
      <c r="A10" s="47" t="s">
        <v>24</v>
      </c>
      <c r="B10">
        <v>1</v>
      </c>
      <c r="C10">
        <v>0</v>
      </c>
    </row>
    <row r="11" spans="1:3">
      <c r="A11" s="47" t="s">
        <v>3</v>
      </c>
      <c r="B11">
        <v>1</v>
      </c>
      <c r="C11">
        <v>1</v>
      </c>
    </row>
    <row r="12" spans="1:3">
      <c r="A12" s="5" t="s">
        <v>31</v>
      </c>
      <c r="B12">
        <v>3</v>
      </c>
      <c r="C12">
        <v>10</v>
      </c>
    </row>
    <row r="13" spans="1:3">
      <c r="A13" s="47" t="s">
        <v>6</v>
      </c>
      <c r="B13">
        <v>1</v>
      </c>
      <c r="C13">
        <v>7</v>
      </c>
    </row>
    <row r="14" spans="1:3">
      <c r="A14" s="47" t="s">
        <v>25</v>
      </c>
      <c r="B14">
        <v>1</v>
      </c>
      <c r="C14">
        <v>2</v>
      </c>
    </row>
    <row r="15" spans="1:3">
      <c r="A15" s="47" t="s">
        <v>0</v>
      </c>
      <c r="B15">
        <v>1</v>
      </c>
      <c r="C15">
        <v>1</v>
      </c>
    </row>
    <row r="16" spans="1:3">
      <c r="A16" s="5" t="s">
        <v>33</v>
      </c>
      <c r="B16">
        <v>1</v>
      </c>
      <c r="C16">
        <v>8</v>
      </c>
    </row>
    <row r="17" spans="1:3">
      <c r="A17" s="47" t="s">
        <v>18</v>
      </c>
      <c r="B17">
        <v>1</v>
      </c>
      <c r="C17">
        <v>8</v>
      </c>
    </row>
    <row r="18" spans="1:3">
      <c r="A18" s="4" t="s">
        <v>27</v>
      </c>
      <c r="B18">
        <v>8</v>
      </c>
      <c r="C18">
        <v>29</v>
      </c>
    </row>
    <row r="19" spans="1:3">
      <c r="A19" s="5" t="s">
        <v>32</v>
      </c>
      <c r="B19">
        <v>3</v>
      </c>
      <c r="C19">
        <v>10</v>
      </c>
    </row>
    <row r="20" spans="1:3">
      <c r="A20" s="47" t="s">
        <v>9</v>
      </c>
      <c r="B20">
        <v>1</v>
      </c>
      <c r="C20">
        <v>6</v>
      </c>
    </row>
    <row r="21" spans="1:3">
      <c r="A21" s="47" t="s">
        <v>10</v>
      </c>
      <c r="B21">
        <v>1</v>
      </c>
      <c r="C21">
        <v>2</v>
      </c>
    </row>
    <row r="22" spans="1:3">
      <c r="A22" s="47" t="s">
        <v>4</v>
      </c>
      <c r="B22">
        <v>1</v>
      </c>
      <c r="C22">
        <v>2</v>
      </c>
    </row>
    <row r="23" spans="1:3">
      <c r="A23" s="5" t="s">
        <v>31</v>
      </c>
      <c r="B23">
        <v>2</v>
      </c>
      <c r="C23">
        <v>3</v>
      </c>
    </row>
    <row r="24" spans="1:3">
      <c r="A24" s="47" t="s">
        <v>34</v>
      </c>
      <c r="B24">
        <v>1</v>
      </c>
      <c r="C24">
        <v>2</v>
      </c>
    </row>
    <row r="25" spans="1:3">
      <c r="A25" s="47" t="s">
        <v>35</v>
      </c>
      <c r="B25">
        <v>1</v>
      </c>
      <c r="C25">
        <v>1</v>
      </c>
    </row>
    <row r="26" spans="1:3">
      <c r="A26" s="5" t="s">
        <v>33</v>
      </c>
      <c r="B26">
        <v>3</v>
      </c>
      <c r="C26">
        <v>16</v>
      </c>
    </row>
    <row r="27" spans="1:3">
      <c r="A27" s="47" t="s">
        <v>21</v>
      </c>
      <c r="B27">
        <v>1</v>
      </c>
      <c r="C27">
        <v>6</v>
      </c>
    </row>
    <row r="28" spans="1:3">
      <c r="A28" s="47" t="s">
        <v>36</v>
      </c>
      <c r="B28">
        <v>1</v>
      </c>
      <c r="C28">
        <v>7</v>
      </c>
    </row>
    <row r="29" spans="1:3">
      <c r="A29" s="47" t="s">
        <v>1</v>
      </c>
      <c r="B29">
        <v>1</v>
      </c>
      <c r="C29">
        <v>3</v>
      </c>
    </row>
    <row r="30" spans="1:3">
      <c r="A30" s="4" t="s">
        <v>28</v>
      </c>
      <c r="B30">
        <v>7</v>
      </c>
      <c r="C30">
        <v>25</v>
      </c>
    </row>
    <row r="31" spans="1:3">
      <c r="A31" s="5" t="s">
        <v>32</v>
      </c>
      <c r="B31">
        <v>2</v>
      </c>
      <c r="C31">
        <v>5</v>
      </c>
    </row>
    <row r="32" spans="1:3">
      <c r="A32" s="47" t="s">
        <v>15</v>
      </c>
      <c r="B32">
        <v>1</v>
      </c>
      <c r="C32">
        <v>1</v>
      </c>
    </row>
    <row r="33" spans="1:3">
      <c r="A33" s="47" t="s">
        <v>2</v>
      </c>
      <c r="B33">
        <v>1</v>
      </c>
      <c r="C33">
        <v>4</v>
      </c>
    </row>
    <row r="34" spans="1:3">
      <c r="A34" s="5" t="s">
        <v>31</v>
      </c>
      <c r="B34">
        <v>4</v>
      </c>
      <c r="C34">
        <v>19</v>
      </c>
    </row>
    <row r="35" spans="1:3">
      <c r="A35" s="47" t="s">
        <v>11</v>
      </c>
      <c r="B35">
        <v>1</v>
      </c>
      <c r="C35">
        <v>8</v>
      </c>
    </row>
    <row r="36" spans="1:3">
      <c r="A36" s="47" t="s">
        <v>12</v>
      </c>
      <c r="B36">
        <v>1</v>
      </c>
      <c r="C36">
        <v>4</v>
      </c>
    </row>
    <row r="37" spans="1:3">
      <c r="A37" s="47" t="s">
        <v>13</v>
      </c>
      <c r="B37">
        <v>1</v>
      </c>
      <c r="C37">
        <v>5</v>
      </c>
    </row>
    <row r="38" spans="1:3">
      <c r="A38" s="47" t="s">
        <v>16</v>
      </c>
      <c r="B38">
        <v>1</v>
      </c>
      <c r="C38">
        <v>2</v>
      </c>
    </row>
    <row r="39" spans="1:3">
      <c r="A39" s="5" t="s">
        <v>33</v>
      </c>
      <c r="B39">
        <v>1</v>
      </c>
      <c r="C39">
        <v>1</v>
      </c>
    </row>
    <row r="40" spans="1:3">
      <c r="A40" s="47" t="s">
        <v>14</v>
      </c>
      <c r="B40">
        <v>1</v>
      </c>
      <c r="C40">
        <v>1</v>
      </c>
    </row>
    <row r="41" spans="1:3">
      <c r="A41" s="4" t="s">
        <v>29</v>
      </c>
      <c r="B41">
        <v>3</v>
      </c>
      <c r="C41">
        <v>20</v>
      </c>
    </row>
    <row r="42" spans="1:3">
      <c r="A42" s="5" t="s">
        <v>32</v>
      </c>
      <c r="B42">
        <v>1</v>
      </c>
      <c r="C42">
        <v>6</v>
      </c>
    </row>
    <row r="43" spans="1:3">
      <c r="A43" s="47" t="s">
        <v>5</v>
      </c>
      <c r="B43">
        <v>1</v>
      </c>
      <c r="C43">
        <v>6</v>
      </c>
    </row>
    <row r="44" spans="1:3">
      <c r="A44" s="5" t="s">
        <v>33</v>
      </c>
      <c r="B44">
        <v>2</v>
      </c>
      <c r="C44">
        <v>14</v>
      </c>
    </row>
    <row r="45" spans="1:3">
      <c r="A45" s="47" t="s">
        <v>17</v>
      </c>
      <c r="B45">
        <v>1</v>
      </c>
      <c r="C45">
        <v>5</v>
      </c>
    </row>
    <row r="46" spans="1:3">
      <c r="A46" s="47" t="s">
        <v>20</v>
      </c>
      <c r="B46">
        <v>1</v>
      </c>
      <c r="C46">
        <v>9</v>
      </c>
    </row>
    <row r="47" spans="1:3">
      <c r="A47" s="4" t="s">
        <v>30</v>
      </c>
      <c r="B47">
        <v>1</v>
      </c>
      <c r="C47">
        <v>9</v>
      </c>
    </row>
    <row r="48" spans="1:3">
      <c r="A48" s="5" t="s">
        <v>31</v>
      </c>
      <c r="B48">
        <v>1</v>
      </c>
      <c r="C48">
        <v>9</v>
      </c>
    </row>
    <row r="49" spans="1:3">
      <c r="A49" s="47" t="s">
        <v>19</v>
      </c>
      <c r="B49">
        <v>1</v>
      </c>
      <c r="C49">
        <v>9</v>
      </c>
    </row>
    <row r="50" spans="1:3">
      <c r="A50" s="4" t="s">
        <v>40</v>
      </c>
    </row>
    <row r="51" spans="1:3">
      <c r="A51" s="5" t="s">
        <v>40</v>
      </c>
    </row>
    <row r="52" spans="1:3">
      <c r="A52" s="47" t="s">
        <v>40</v>
      </c>
    </row>
    <row r="53" spans="1:3">
      <c r="A53" s="4" t="s">
        <v>38</v>
      </c>
      <c r="B53">
        <v>29</v>
      </c>
      <c r="C53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6"/>
  <sheetViews>
    <sheetView workbookViewId="0">
      <selection activeCell="A3" sqref="A3"/>
    </sheetView>
  </sheetViews>
  <sheetFormatPr baseColWidth="10" defaultRowHeight="14.25"/>
  <cols>
    <col min="1" max="1" width="23" bestFit="1" customWidth="1"/>
    <col min="2" max="2" width="12.9296875" customWidth="1"/>
    <col min="3" max="4" width="12.9296875" bestFit="1" customWidth="1"/>
  </cols>
  <sheetData>
    <row r="3" spans="1:2">
      <c r="A3" s="3" t="s">
        <v>54</v>
      </c>
      <c r="B3" t="s">
        <v>72</v>
      </c>
    </row>
    <row r="4" spans="1:2">
      <c r="A4" t="s">
        <v>32</v>
      </c>
      <c r="B4">
        <v>35</v>
      </c>
    </row>
    <row r="5" spans="1:2">
      <c r="A5" t="s">
        <v>31</v>
      </c>
      <c r="B5">
        <v>41</v>
      </c>
    </row>
    <row r="6" spans="1:2">
      <c r="A6" t="s">
        <v>33</v>
      </c>
      <c r="B6">
        <v>39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9C29E-9250-4CC4-8A43-2FBFAB747DC0}">
  <dimension ref="A1:M23"/>
  <sheetViews>
    <sheetView workbookViewId="0">
      <selection activeCell="G18" sqref="G18"/>
    </sheetView>
  </sheetViews>
  <sheetFormatPr baseColWidth="10" defaultRowHeight="13.5"/>
  <cols>
    <col min="1" max="1" width="15.73046875" style="63" customWidth="1"/>
    <col min="2" max="3" width="10.6640625" style="63"/>
    <col min="4" max="4" width="10.6640625" style="67"/>
    <col min="5" max="5" width="10.86328125" style="63" customWidth="1"/>
    <col min="6" max="6" width="10.19921875" style="63" customWidth="1"/>
    <col min="7" max="8" width="12.796875" style="63" customWidth="1"/>
    <col min="9" max="9" width="15.796875" style="63" customWidth="1"/>
    <col min="10" max="10" width="10.1328125" style="63" customWidth="1"/>
    <col min="11" max="16384" width="10.6640625" style="63"/>
  </cols>
  <sheetData>
    <row r="1" spans="1:13" ht="13.9">
      <c r="A1" s="61" t="s">
        <v>86</v>
      </c>
      <c r="B1" s="62" t="s">
        <v>87</v>
      </c>
      <c r="C1" s="62" t="s">
        <v>88</v>
      </c>
      <c r="D1" s="62" t="s">
        <v>89</v>
      </c>
      <c r="K1" s="62" t="s">
        <v>89</v>
      </c>
      <c r="L1" s="62" t="s">
        <v>90</v>
      </c>
      <c r="M1" s="62" t="s">
        <v>91</v>
      </c>
    </row>
    <row r="2" spans="1:13" ht="13.9">
      <c r="A2" s="64" t="str">
        <f>D2</f>
        <v>A</v>
      </c>
      <c r="B2" s="63" t="s">
        <v>92</v>
      </c>
      <c r="C2" s="63">
        <v>10</v>
      </c>
      <c r="D2" s="65" t="s">
        <v>26</v>
      </c>
      <c r="K2" s="65" t="s">
        <v>26</v>
      </c>
      <c r="L2" s="63" t="s">
        <v>93</v>
      </c>
      <c r="M2" s="66">
        <v>10000</v>
      </c>
    </row>
    <row r="3" spans="1:13" ht="13.9">
      <c r="A3" s="64" t="str">
        <f t="shared" ref="A3:A8" si="0">D3</f>
        <v>B</v>
      </c>
      <c r="B3" s="63" t="s">
        <v>94</v>
      </c>
      <c r="C3" s="63">
        <v>20</v>
      </c>
      <c r="D3" s="65" t="s">
        <v>27</v>
      </c>
      <c r="K3" s="65" t="s">
        <v>27</v>
      </c>
      <c r="L3" s="63" t="s">
        <v>95</v>
      </c>
      <c r="M3" s="66">
        <f>M2-33540%</f>
        <v>9664.6</v>
      </c>
    </row>
    <row r="4" spans="1:13" ht="13.9">
      <c r="A4" s="64" t="str">
        <f t="shared" si="0"/>
        <v>C</v>
      </c>
      <c r="B4" s="63" t="s">
        <v>96</v>
      </c>
      <c r="C4" s="63">
        <v>30</v>
      </c>
      <c r="D4" s="65" t="s">
        <v>28</v>
      </c>
      <c r="K4" s="65" t="s">
        <v>28</v>
      </c>
      <c r="L4" s="63" t="s">
        <v>97</v>
      </c>
      <c r="M4" s="66">
        <f t="shared" ref="M4:M8" si="1">M3-33540%</f>
        <v>9329.2000000000007</v>
      </c>
    </row>
    <row r="5" spans="1:13" ht="13.9">
      <c r="A5" s="64" t="str">
        <f t="shared" si="0"/>
        <v>D</v>
      </c>
      <c r="B5" s="63" t="s">
        <v>98</v>
      </c>
      <c r="C5" s="63">
        <v>40</v>
      </c>
      <c r="D5" s="65" t="s">
        <v>29</v>
      </c>
      <c r="K5" s="65" t="s">
        <v>29</v>
      </c>
      <c r="L5" s="63" t="s">
        <v>99</v>
      </c>
      <c r="M5" s="66">
        <f t="shared" si="1"/>
        <v>8993.8000000000011</v>
      </c>
    </row>
    <row r="6" spans="1:13" ht="13.9">
      <c r="A6" s="64" t="str">
        <f t="shared" si="0"/>
        <v>E</v>
      </c>
      <c r="B6" s="63" t="s">
        <v>100</v>
      </c>
      <c r="C6" s="63">
        <v>50</v>
      </c>
      <c r="D6" s="65" t="s">
        <v>30</v>
      </c>
      <c r="K6" s="65" t="s">
        <v>30</v>
      </c>
      <c r="L6" s="63" t="s">
        <v>101</v>
      </c>
      <c r="M6" s="66">
        <f t="shared" si="1"/>
        <v>8658.4000000000015</v>
      </c>
    </row>
    <row r="7" spans="1:13" ht="13.9">
      <c r="A7" s="64" t="str">
        <f t="shared" si="0"/>
        <v>F</v>
      </c>
      <c r="B7" s="63" t="s">
        <v>102</v>
      </c>
      <c r="C7" s="63">
        <v>60</v>
      </c>
      <c r="D7" s="65" t="s">
        <v>103</v>
      </c>
      <c r="K7" s="65" t="s">
        <v>103</v>
      </c>
      <c r="L7" s="63" t="s">
        <v>104</v>
      </c>
      <c r="M7" s="66">
        <f t="shared" si="1"/>
        <v>8323.0000000000018</v>
      </c>
    </row>
    <row r="8" spans="1:13" ht="13.9">
      <c r="A8" s="64" t="str">
        <f t="shared" si="0"/>
        <v>G</v>
      </c>
      <c r="B8" s="63" t="s">
        <v>105</v>
      </c>
      <c r="C8" s="63">
        <v>70</v>
      </c>
      <c r="D8" s="65" t="s">
        <v>76</v>
      </c>
      <c r="K8" s="65" t="s">
        <v>76</v>
      </c>
      <c r="L8" s="63" t="s">
        <v>106</v>
      </c>
      <c r="M8" s="66">
        <f t="shared" si="1"/>
        <v>7987.6000000000022</v>
      </c>
    </row>
    <row r="11" spans="1:13" ht="42" customHeight="1">
      <c r="F11" s="68" t="s">
        <v>89</v>
      </c>
      <c r="G11" s="69" t="s">
        <v>107</v>
      </c>
      <c r="H11" s="70" t="s">
        <v>108</v>
      </c>
      <c r="I11" s="69" t="s">
        <v>109</v>
      </c>
    </row>
    <row r="12" spans="1:13" ht="13.9">
      <c r="F12" s="65" t="s">
        <v>26</v>
      </c>
      <c r="G12" s="71" t="str">
        <f>VLOOKUP(F12,CHOOSE({3,2,1},B1:B8,C1:C8,D1:D8),3,0)</f>
        <v>Producte A</v>
      </c>
      <c r="H12" s="67">
        <f>VLOOKUP(F12,K2:M8,3,0)</f>
        <v>10000</v>
      </c>
      <c r="I12" s="72" t="str">
        <f>VLOOKUP(F12,A1:D8,2,0)</f>
        <v>Producte A</v>
      </c>
    </row>
    <row r="13" spans="1:13" ht="13.9">
      <c r="F13" s="65" t="s">
        <v>27</v>
      </c>
      <c r="G13" s="71" t="str">
        <f>VLOOKUP(F13,CHOOSE({3,2,1},B2:B9,C2:C9,D2:D9),3,0)</f>
        <v>Producte B</v>
      </c>
      <c r="H13" s="67">
        <f t="shared" ref="H13:H18" si="2">VLOOKUP(F13,K3:M9,3,0)</f>
        <v>9664.6</v>
      </c>
      <c r="I13" s="72" t="str">
        <f>VLOOKUP(F13,A2:D9,2,0)</f>
        <v>Producte B</v>
      </c>
    </row>
    <row r="14" spans="1:13" ht="13.9">
      <c r="F14" s="65" t="s">
        <v>28</v>
      </c>
      <c r="G14" s="71" t="str">
        <f>VLOOKUP(F14,CHOOSE({3,2,1},B3:B9,C3:C9,D3:D9),3,0)</f>
        <v>Producte C</v>
      </c>
      <c r="H14" s="67">
        <f t="shared" si="2"/>
        <v>9329.2000000000007</v>
      </c>
      <c r="I14" s="72" t="str">
        <f>VLOOKUP(F14,A3:D9,2,0)</f>
        <v>Producte C</v>
      </c>
    </row>
    <row r="15" spans="1:13" ht="13.9">
      <c r="F15" s="65" t="s">
        <v>29</v>
      </c>
      <c r="G15" s="71" t="str">
        <f>VLOOKUP(F15,CHOOSE({3,2,1},B4:B9,C4:C9,D4:D9),3,0)</f>
        <v>Producte D</v>
      </c>
      <c r="H15" s="67">
        <f t="shared" si="2"/>
        <v>8993.8000000000011</v>
      </c>
      <c r="I15" s="72" t="str">
        <f>VLOOKUP(F15,A4:D9,2,0)</f>
        <v>Producte D</v>
      </c>
    </row>
    <row r="16" spans="1:13" ht="13.9">
      <c r="F16" s="65" t="s">
        <v>30</v>
      </c>
      <c r="G16" s="71" t="str">
        <f>VLOOKUP(F16,CHOOSE({3,2,1},B5:B9,C5:C9,D5:D9),3,0)</f>
        <v>Producte E</v>
      </c>
      <c r="H16" s="67">
        <f t="shared" si="2"/>
        <v>8658.4000000000015</v>
      </c>
      <c r="I16" s="72" t="str">
        <f>VLOOKUP(F16,A5:D9,2,0)</f>
        <v>Producte E</v>
      </c>
    </row>
    <row r="17" spans="5:13" ht="13.9">
      <c r="F17" s="65" t="s">
        <v>103</v>
      </c>
      <c r="G17" s="71" t="str">
        <f>VLOOKUP(F17,CHOOSE({3,2,1},B6:B9,C6:C9,D6:D9),3,0)</f>
        <v>Producte F</v>
      </c>
      <c r="H17" s="67">
        <f t="shared" si="2"/>
        <v>8323.0000000000018</v>
      </c>
      <c r="I17" s="72" t="str">
        <f>VLOOKUP(F17,A6:D9,2,0)</f>
        <v>Producte F</v>
      </c>
    </row>
    <row r="18" spans="5:13" ht="13.9">
      <c r="F18" s="65" t="s">
        <v>76</v>
      </c>
      <c r="G18" s="71" t="str">
        <f>VLOOKUP(F18,CHOOSE({3,2,1},B7:B10,C7:C10,D7:D10),3,0)</f>
        <v>Producte G</v>
      </c>
      <c r="H18" s="67">
        <f t="shared" si="2"/>
        <v>7987.6000000000022</v>
      </c>
      <c r="I18" s="72" t="str">
        <f>VLOOKUP(F18,A7:D10,2,0)</f>
        <v>Producte G</v>
      </c>
    </row>
    <row r="23" spans="5:13" ht="85.05" customHeight="1">
      <c r="E23" s="86" t="s">
        <v>110</v>
      </c>
      <c r="F23" s="86"/>
      <c r="G23" s="73"/>
      <c r="H23" s="86" t="s">
        <v>111</v>
      </c>
      <c r="I23" s="86"/>
      <c r="J23" s="73"/>
      <c r="K23" s="87" t="s">
        <v>112</v>
      </c>
      <c r="L23" s="87"/>
      <c r="M23" s="87"/>
    </row>
  </sheetData>
  <mergeCells count="3">
    <mergeCell ref="E23:F23"/>
    <mergeCell ref="H23:I23"/>
    <mergeCell ref="K23:M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Funciones Basicas</vt:lpstr>
      <vt:lpstr>AUX_FuncionBuscarV</vt:lpstr>
      <vt:lpstr>Tablas Dinamicas</vt:lpstr>
      <vt:lpstr>Graficos Dinamicos</vt:lpstr>
      <vt:lpstr>Funcion BUSCARV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 -NOMIS-</dc:creator>
  <cp:lastModifiedBy>Nomis -NOMIS-</cp:lastModifiedBy>
  <dcterms:created xsi:type="dcterms:W3CDTF">2019-06-25T17:14:29Z</dcterms:created>
  <dcterms:modified xsi:type="dcterms:W3CDTF">2023-11-30T16:12:30Z</dcterms:modified>
</cp:coreProperties>
</file>